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>
    <definedName name="_xlnm.Print_Area" localSheetId="0">'Sheet1'!$A$1:$L$126</definedName>
  </definedNames>
  <calcPr fullCalcOnLoad="1"/>
</workbook>
</file>

<file path=xl/sharedStrings.xml><?xml version="1.0" encoding="utf-8"?>
<sst xmlns="http://schemas.openxmlformats.org/spreadsheetml/2006/main" count="345" uniqueCount="192">
  <si>
    <t>胶水类：熊猫白胶、汉高百得万能胶、中南无甲醛801建筑胶</t>
  </si>
  <si>
    <t>管线类：中财线管包括配件、中财下水管包括配件，熊猫牌（电线、网线、电话线、电视线），正泰开关插座等</t>
  </si>
  <si>
    <t>电视线、电话线、网线及音响线按每个出线头15米计算长度，网络和电话插孔每口按一只面板计算，每只吸顶音箱按一只面板计算；照明线采用1.5平方单芯线双股穿管，插座线采用2.5平方单芯线三股穿管；3匹以上柜机采用4平方电线。空调4m2按40米计算（以上计算中所有户内出箱老线全部换为新线）</t>
  </si>
  <si>
    <t>涂料类：立邦美得丽</t>
  </si>
  <si>
    <r>
      <t>其它备注说明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</t>
    </r>
    <r>
      <rPr>
        <sz val="12"/>
        <color indexed="10"/>
        <rFont val="黑体"/>
        <family val="3"/>
      </rPr>
      <t>不包含家具、电器</t>
    </r>
  </si>
  <si>
    <t>装 修 预 算 单</t>
  </si>
  <si>
    <t>业主：                房型：三室两厅一厨两卫，110平方米</t>
  </si>
  <si>
    <t>地址：</t>
  </si>
  <si>
    <t>编制日期：</t>
  </si>
  <si>
    <t xml:space="preserve">序号 </t>
  </si>
  <si>
    <t>分项目名称</t>
  </si>
  <si>
    <t>单位</t>
  </si>
  <si>
    <t>品牌及施工工艺</t>
  </si>
  <si>
    <t>损耗</t>
  </si>
  <si>
    <t>数量</t>
  </si>
  <si>
    <t>材料费</t>
  </si>
  <si>
    <t>人工费</t>
  </si>
  <si>
    <t>总  计</t>
  </si>
  <si>
    <t>主材损耗系数</t>
  </si>
  <si>
    <t>主材</t>
  </si>
  <si>
    <t>辅材</t>
  </si>
  <si>
    <t>合计</t>
  </si>
  <si>
    <t>单价</t>
  </si>
  <si>
    <t xml:space="preserve"> 一、 客厅+餐厅+过道</t>
  </si>
  <si>
    <t>墙面批腻子二遍/光墙面/毛墙面人工8元/M2</t>
  </si>
  <si>
    <t>㎡</t>
  </si>
  <si>
    <t>成品腻子</t>
  </si>
  <si>
    <t>墙面刷乳胶漆/一底两面</t>
  </si>
  <si>
    <t>立邦美得丽喷涂</t>
  </si>
  <si>
    <t>二级造型吊顶</t>
  </si>
  <si>
    <t>烘干木龙骨架+拉法基纸面石膏板＋部分9厘或12厘夹板+自攻螺丝/防锈漆/按展开面积计算</t>
  </si>
  <si>
    <t>铺设实木复合地板（主材甲供）</t>
  </si>
  <si>
    <t>下有列项</t>
  </si>
  <si>
    <t>窗帘盒</t>
  </si>
  <si>
    <t>m</t>
  </si>
  <si>
    <t>二、厨房</t>
  </si>
  <si>
    <t>铝扣板集成吊顶</t>
  </si>
  <si>
    <t>0.7铝扣板</t>
  </si>
  <si>
    <t>地坪防水处理（二度）</t>
  </si>
  <si>
    <t>东方雨虹无毒环保型地面防水剂/地面向上300mm高，淋浴房向上1800MM高（24小时闭水实验）</t>
  </si>
  <si>
    <t>地砖铺贴(600*600)（主材甲供）</t>
  </si>
  <si>
    <t>款式待定/海螺水泥中南无醛801胶水等/伟伯填缝剂/牙签/抹布钢丝球等含垫层3cm/厚度每超过1cm按材料人工15元计算暂定</t>
  </si>
  <si>
    <t>墙面瓷砖（300*450）（主材甲供）</t>
  </si>
  <si>
    <t>橱柜（主材甲供）</t>
  </si>
  <si>
    <t>米</t>
  </si>
  <si>
    <t>水槽含龙头（主材甲供）</t>
  </si>
  <si>
    <t xml:space="preserve">个 </t>
  </si>
  <si>
    <t>款式待定/双斗/下水水槽原配/宝扬三角阀/生料带</t>
  </si>
  <si>
    <t>大理石门槛</t>
  </si>
  <si>
    <t>块</t>
  </si>
  <si>
    <t>黑金沙大理石/水泥/道康宁防霉硅胶</t>
  </si>
  <si>
    <t>三、主卧室</t>
  </si>
  <si>
    <t>批腻子二遍/光墙面/毛墙面人工8元/M2</t>
  </si>
  <si>
    <t>刷乳胶漆/一底两面</t>
  </si>
  <si>
    <t>大理石窗台板（窗750mm宽）</t>
  </si>
  <si>
    <t xml:space="preserve">米 </t>
  </si>
  <si>
    <t>新西米黄大理石</t>
  </si>
  <si>
    <t>磨双边切角</t>
  </si>
  <si>
    <t>磨双边(异型加工费80元/米)</t>
  </si>
  <si>
    <t>四、书房</t>
  </si>
  <si>
    <t>墙面批腻子二遍/光墙面/毛墙面人工6元/M2</t>
  </si>
  <si>
    <t>五、客房</t>
  </si>
  <si>
    <t>六、主卫</t>
  </si>
  <si>
    <t>地砖铺贴(300*300)（主材甲供）</t>
  </si>
  <si>
    <t>墙面瓷砖300*450（主材甲供）</t>
  </si>
  <si>
    <t>淋浴房大理石挡水</t>
  </si>
  <si>
    <t>马桶（主材甲供）</t>
  </si>
  <si>
    <t>套</t>
  </si>
  <si>
    <t>龙头(台盆，龙头）（主材甲供）</t>
  </si>
  <si>
    <t>台盆（主材甲供）</t>
  </si>
  <si>
    <t>项</t>
  </si>
  <si>
    <t>地漏安装</t>
  </si>
  <si>
    <t>九牧/全铜防臭地漏/道康宁防霉硅胶</t>
  </si>
  <si>
    <t>卫生间卫浴五金件（主材甲供）</t>
  </si>
  <si>
    <t>安装人工及机械（含镜子、手纸盒、淋浴花洒、浴霸、毛巾杆安装费用）</t>
  </si>
  <si>
    <t>七、次卫</t>
  </si>
  <si>
    <t>八、阳台及其它</t>
  </si>
  <si>
    <t>顶面批腻子二遍/光墙面/毛墙面人工6元/M2</t>
  </si>
  <si>
    <t>顶面刷乳胶漆/一底两面</t>
  </si>
  <si>
    <t>封阳台</t>
  </si>
  <si>
    <t>凤铝1.4mm,普通钢化玻璃</t>
  </si>
  <si>
    <t>防盗格栅</t>
  </si>
  <si>
    <t>不锈钢圆管</t>
  </si>
  <si>
    <t>塑钢门窗安装</t>
  </si>
  <si>
    <t>创饰/凤铝888系列</t>
  </si>
  <si>
    <t>九、强弱电线路敷设及其他(工程量按实结算）</t>
  </si>
  <si>
    <t>水管(按实计算）</t>
  </si>
  <si>
    <t>天力PP-R6分（全热水）(按实结算)</t>
  </si>
  <si>
    <t>下水改造</t>
  </si>
  <si>
    <t>中财管(按实结算)</t>
  </si>
  <si>
    <t>管内穿2.5平方电线(按实计算）</t>
  </si>
  <si>
    <t>穿"熊猫"单芯线,不含打槽及恢复.(部分更换,原墙体线管可利用保留)(按实结算)</t>
  </si>
  <si>
    <t>管内穿1.5平方电线(按实计算）</t>
  </si>
  <si>
    <t>电视线（按15米一端口计算）</t>
  </si>
  <si>
    <t>熊猫电视线,不含打槽及恢复.</t>
  </si>
  <si>
    <t>电话线（按15米一端口计算）</t>
  </si>
  <si>
    <t>熊猫电话线,不含打槽及恢复.(部分更换,原墙体线管可利用保留)(按实结算)</t>
  </si>
  <si>
    <t>网络线（按15米一端口计算）</t>
  </si>
  <si>
    <t>熊猫网络线,不含打槽及恢复.(部分更换,原墙体线管可利用保留)(按实结算)</t>
  </si>
  <si>
    <t>强电开关、插座(按实计算）</t>
  </si>
  <si>
    <t>只</t>
  </si>
  <si>
    <t>正泰按实结算</t>
  </si>
  <si>
    <t>弱电插座(按实计算）</t>
  </si>
  <si>
    <t>墙地面走PVC电线管</t>
  </si>
  <si>
    <t>中财PVC315中型4/6分线管+配件+胶水(按实结算)</t>
  </si>
  <si>
    <t>配电箱+空气开关</t>
  </si>
  <si>
    <t>梅兰日兰</t>
  </si>
  <si>
    <t>电线线盒</t>
  </si>
  <si>
    <t>中财线盒包括固定，砂浆恢复等。(按实结算)</t>
  </si>
  <si>
    <t>灯具安装</t>
  </si>
  <si>
    <t>不含水晶灯</t>
  </si>
  <si>
    <t>墙面电视配套项目</t>
  </si>
  <si>
    <t>根</t>
  </si>
  <si>
    <t>墙面开槽，预留PVC管，修补(按实结算)</t>
  </si>
  <si>
    <t>砖墙开槽</t>
  </si>
  <si>
    <t>槽宽4cm以内，包含水泥修粉，两根线管算一根线槽，三四根线管算两根线槽，五六跟线管算三跟线槽，七根以上算四根线槽(按实结算)</t>
  </si>
  <si>
    <t xml:space="preserve">封管              </t>
  </si>
  <si>
    <t>水泥＋黄沙＋红砖*801胶水(按实结算)</t>
  </si>
  <si>
    <t xml:space="preserve">材料搬运费                </t>
  </si>
  <si>
    <t>(不含瓷砖地板）(按实结算)</t>
  </si>
  <si>
    <t xml:space="preserve">垃圾装袋费          </t>
  </si>
  <si>
    <t>（编织袋0.3元/一只，打包）不含清运</t>
  </si>
  <si>
    <t>成品保护费</t>
  </si>
  <si>
    <t>M2</t>
  </si>
  <si>
    <t>进户门，铺好地砖，地板，窗台大理石/彩条布，地板膜</t>
  </si>
  <si>
    <r>
      <t>卫生间\厨房</t>
    </r>
    <r>
      <rPr>
        <sz val="9"/>
        <rFont val="宋体"/>
        <family val="0"/>
      </rPr>
      <t>\墙砖地砖\装饰腰线等</t>
    </r>
    <r>
      <rPr>
        <sz val="9"/>
        <rFont val="宋体"/>
        <family val="0"/>
      </rPr>
      <t>拆除</t>
    </r>
  </si>
  <si>
    <t>辅材+人工总价</t>
  </si>
  <si>
    <t>甲方自理主材列表</t>
  </si>
  <si>
    <r>
      <t>客厅、餐厅-</t>
    </r>
    <r>
      <rPr>
        <sz val="9"/>
        <rFont val="宋体"/>
        <family val="0"/>
      </rPr>
      <t>铺设800*800抛光地砖</t>
    </r>
  </si>
  <si>
    <t>品牌款式待定，800*800抛光地砖</t>
  </si>
  <si>
    <r>
      <t>厨房-</t>
    </r>
    <r>
      <rPr>
        <sz val="9"/>
        <color indexed="8"/>
        <rFont val="宋体"/>
        <family val="0"/>
      </rPr>
      <t>地砖铺贴(300*300)</t>
    </r>
  </si>
  <si>
    <t>品牌款式待定/海螺水泥中南无醛801胶水等/伟伯填缝剂/牙签/抹布钢丝球等含垫层3cm/厚度每超过1cm按材料人工16元计算</t>
  </si>
  <si>
    <r>
      <t>厨房-</t>
    </r>
    <r>
      <rPr>
        <sz val="9"/>
        <color indexed="8"/>
        <rFont val="宋体"/>
        <family val="0"/>
      </rPr>
      <t>墙面瓷砖300*450</t>
    </r>
  </si>
  <si>
    <t>品牌款式待定/海螺水泥中南无醛801胶水等/伟伯填缝剂/牙签/抹布钢丝球等含垫层3cm/厚度每超过1cm按材料人工17元计算</t>
  </si>
  <si>
    <r>
      <t>厨房-</t>
    </r>
    <r>
      <rPr>
        <sz val="9"/>
        <color indexed="8"/>
        <rFont val="宋体"/>
        <family val="0"/>
      </rPr>
      <t>橱柜</t>
    </r>
  </si>
  <si>
    <t>整体橱柜定制/建议金牌</t>
  </si>
  <si>
    <r>
      <t>厨房-</t>
    </r>
    <r>
      <rPr>
        <sz val="9"/>
        <color indexed="8"/>
        <rFont val="宋体"/>
        <family val="0"/>
      </rPr>
      <t>水槽含龙头</t>
    </r>
  </si>
  <si>
    <t>品牌款式待定，/双斗/下水水槽原配/宝扬三角阀/生料带</t>
  </si>
  <si>
    <r>
      <t>主卧-</t>
    </r>
    <r>
      <rPr>
        <sz val="9"/>
        <rFont val="宋体"/>
        <family val="0"/>
      </rPr>
      <t>实木复合地板</t>
    </r>
  </si>
  <si>
    <t>品牌款式待定，实木复合木地板</t>
  </si>
  <si>
    <r>
      <t>书房-</t>
    </r>
    <r>
      <rPr>
        <sz val="9"/>
        <rFont val="宋体"/>
        <family val="0"/>
      </rPr>
      <t>实木复合地板</t>
    </r>
  </si>
  <si>
    <r>
      <t>客房</t>
    </r>
    <r>
      <rPr>
        <sz val="9"/>
        <rFont val="宋体"/>
        <family val="0"/>
      </rPr>
      <t>-实木复合地板</t>
    </r>
  </si>
  <si>
    <r>
      <t>次卧卫生间-</t>
    </r>
    <r>
      <rPr>
        <sz val="9"/>
        <color indexed="8"/>
        <rFont val="宋体"/>
        <family val="0"/>
      </rPr>
      <t>地砖铺贴(300*300)</t>
    </r>
  </si>
  <si>
    <r>
      <t>次卧卫生间-</t>
    </r>
    <r>
      <rPr>
        <sz val="9"/>
        <color indexed="8"/>
        <rFont val="宋体"/>
        <family val="0"/>
      </rPr>
      <t>墙面瓷砖300*450</t>
    </r>
  </si>
  <si>
    <t>品牌款式待定/海螺水泥中南无醛801胶水等/伟伯填缝剂/牙签/抹布钢丝球等含垫层3cm/厚度每超过1cm按材料人工15元计算</t>
  </si>
  <si>
    <r>
      <t>次卧卫生间-</t>
    </r>
    <r>
      <rPr>
        <sz val="9"/>
        <color indexed="8"/>
        <rFont val="宋体"/>
        <family val="0"/>
      </rPr>
      <t>浴帘</t>
    </r>
  </si>
  <si>
    <t>浴帘杆+浴帘</t>
  </si>
  <si>
    <r>
      <t>次卧卫生间-</t>
    </r>
    <r>
      <rPr>
        <sz val="9"/>
        <color indexed="8"/>
        <rFont val="宋体"/>
        <family val="0"/>
      </rPr>
      <t>马桶</t>
    </r>
  </si>
  <si>
    <t>品牌款式待定/下水马桶原配/三角阀/生料带</t>
  </si>
  <si>
    <r>
      <t>次卧卫生间-</t>
    </r>
    <r>
      <rPr>
        <sz val="9"/>
        <color indexed="8"/>
        <rFont val="宋体"/>
        <family val="0"/>
      </rPr>
      <t>龙头(龙头两件套）</t>
    </r>
  </si>
  <si>
    <t>品牌款式待定 、安装人工及机械</t>
  </si>
  <si>
    <r>
      <t>次卧卫生间-</t>
    </r>
    <r>
      <rPr>
        <sz val="9"/>
        <color indexed="8"/>
        <rFont val="宋体"/>
        <family val="0"/>
      </rPr>
      <t>台盆</t>
    </r>
  </si>
  <si>
    <t>下水台盆原配/三角阀/生料带</t>
  </si>
  <si>
    <r>
      <t>主卧卫生间</t>
    </r>
    <r>
      <rPr>
        <sz val="9"/>
        <rFont val="宋体"/>
        <family val="0"/>
      </rPr>
      <t>-浴帘</t>
    </r>
  </si>
  <si>
    <r>
      <t>主卧卫生间-</t>
    </r>
    <r>
      <rPr>
        <sz val="9"/>
        <color indexed="8"/>
        <rFont val="宋体"/>
        <family val="0"/>
      </rPr>
      <t>地砖铺贴(300*300)</t>
    </r>
  </si>
  <si>
    <r>
      <t>主卧卫生间-</t>
    </r>
    <r>
      <rPr>
        <sz val="9"/>
        <color indexed="8"/>
        <rFont val="宋体"/>
        <family val="0"/>
      </rPr>
      <t>墙面瓷砖300*450</t>
    </r>
  </si>
  <si>
    <r>
      <t>主卧卫生间-</t>
    </r>
    <r>
      <rPr>
        <sz val="9"/>
        <color indexed="8"/>
        <rFont val="宋体"/>
        <family val="0"/>
      </rPr>
      <t>马桶</t>
    </r>
  </si>
  <si>
    <r>
      <t>主卧卫生间-</t>
    </r>
    <r>
      <rPr>
        <sz val="9"/>
        <color indexed="8"/>
        <rFont val="宋体"/>
        <family val="0"/>
      </rPr>
      <t>龙头(台盆龙头）</t>
    </r>
  </si>
  <si>
    <r>
      <t>主卧卫生间-</t>
    </r>
    <r>
      <rPr>
        <sz val="9"/>
        <color indexed="8"/>
        <rFont val="宋体"/>
        <family val="0"/>
      </rPr>
      <t>台盆</t>
    </r>
  </si>
  <si>
    <t>防盗门</t>
  </si>
  <si>
    <t>王力</t>
  </si>
  <si>
    <t>一楼小车库防盗门</t>
  </si>
  <si>
    <t>木门含门套及安装</t>
  </si>
  <si>
    <t>品牌款式待定</t>
  </si>
  <si>
    <t>阳台/敲墙/移门</t>
  </si>
  <si>
    <t>储藏室/敲墙/移门</t>
  </si>
  <si>
    <t>卫生间卫浴五金件</t>
  </si>
  <si>
    <t>厨房灯</t>
  </si>
  <si>
    <r>
      <t>T</t>
    </r>
    <r>
      <rPr>
        <sz val="9"/>
        <rFont val="宋体"/>
        <family val="0"/>
      </rPr>
      <t>CL/</t>
    </r>
    <r>
      <rPr>
        <sz val="9"/>
        <rFont val="宋体"/>
        <family val="0"/>
      </rPr>
      <t>嵌入式30*60/2*18W</t>
    </r>
  </si>
  <si>
    <t>卫生间浴霸</t>
  </si>
  <si>
    <t>TCL/TCLMD-40PL10WDH</t>
  </si>
  <si>
    <t>客厅灯/餐厅灯/主卧/客房/书房灯</t>
  </si>
  <si>
    <t>TCL/MX-C040CXYAX-RD</t>
  </si>
  <si>
    <t>主材+人工总价</t>
  </si>
  <si>
    <t>一</t>
  </si>
  <si>
    <t>主材+辅材合计费用</t>
  </si>
  <si>
    <t>直接材料费</t>
  </si>
  <si>
    <t>二</t>
  </si>
  <si>
    <t>代购材料合计费用</t>
  </si>
  <si>
    <t>代购材料费</t>
  </si>
  <si>
    <t>三</t>
  </si>
  <si>
    <t>人工费用</t>
  </si>
  <si>
    <t>直接人工费</t>
  </si>
  <si>
    <t>四</t>
  </si>
  <si>
    <t>管理费用</t>
  </si>
  <si>
    <t>五</t>
  </si>
  <si>
    <t>一+二+三+四</t>
  </si>
  <si>
    <t>六</t>
  </si>
  <si>
    <t>税金</t>
  </si>
  <si>
    <t>七</t>
  </si>
  <si>
    <t>总价</t>
  </si>
  <si>
    <t>五+六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</si>
</sst>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"/>
  </numFmts>
  <fonts count="36">
    <font>
      <sz val="10"/>
      <name val="Helv"/>
      <family val="2"/>
    </font>
    <font>
      <sz val="12"/>
      <name val="宋体"/>
      <family val="0"/>
    </font>
    <font>
      <b/>
      <sz val="9"/>
      <name val="宋体"/>
      <family val="0"/>
    </font>
    <font>
      <sz val="9"/>
      <color indexed="9"/>
      <name val="黑体"/>
      <family val="3"/>
    </font>
    <font>
      <sz val="12"/>
      <name val="楷体_GB2312"/>
      <family val="0"/>
    </font>
    <font>
      <sz val="12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58"/>
      <name val="宋体"/>
      <family val="0"/>
    </font>
    <font>
      <b/>
      <sz val="15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3" fillId="5" borderId="1" applyNumberFormat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2" applyNumberFormat="0" applyFill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6" fillId="0" borderId="3" applyNumberFormat="0" applyFill="0" applyAlignment="0" applyProtection="0"/>
    <xf numFmtId="0" fontId="1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0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9" fillId="0" borderId="5" applyNumberFormat="0" applyFill="0" applyAlignment="0" applyProtection="0"/>
    <xf numFmtId="0" fontId="2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6" fillId="0" borderId="7" applyNumberFormat="0" applyFill="0" applyAlignment="0" applyProtection="0"/>
    <xf numFmtId="0" fontId="28" fillId="16" borderId="1" applyNumberFormat="0" applyAlignment="0" applyProtection="0"/>
    <xf numFmtId="0" fontId="21" fillId="19" borderId="8" applyNumberFormat="0" applyAlignment="0" applyProtection="0"/>
    <xf numFmtId="0" fontId="3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16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25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0" fillId="10" borderId="0" xfId="0" applyFill="1" applyAlignment="1">
      <alignment/>
    </xf>
    <xf numFmtId="0" fontId="0" fillId="26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9" fontId="2" fillId="25" borderId="11" xfId="19" applyFont="1" applyFill="1" applyBorder="1" applyAlignment="1">
      <alignment horizontal="center" vertical="center" wrapText="1"/>
    </xf>
    <xf numFmtId="9" fontId="2" fillId="25" borderId="12" xfId="19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9" fontId="2" fillId="25" borderId="13" xfId="19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left" vertical="center" wrapText="1"/>
    </xf>
    <xf numFmtId="9" fontId="8" fillId="25" borderId="11" xfId="19" applyFont="1" applyFill="1" applyBorder="1" applyAlignment="1">
      <alignment horizontal="center" vertical="center" wrapText="1"/>
    </xf>
    <xf numFmtId="178" fontId="9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26" borderId="14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 applyProtection="1">
      <alignment vertical="center" wrapText="1"/>
      <protection locked="0"/>
    </xf>
    <xf numFmtId="178" fontId="11" fillId="25" borderId="11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 applyProtection="1">
      <alignment vertical="center" wrapText="1"/>
      <protection locked="0"/>
    </xf>
    <xf numFmtId="0" fontId="2" fillId="16" borderId="1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8" fontId="2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vertical="center" wrapText="1"/>
    </xf>
    <xf numFmtId="0" fontId="10" fillId="26" borderId="11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9" fontId="2" fillId="0" borderId="11" xfId="19" applyFont="1" applyFill="1" applyBorder="1" applyAlignment="1">
      <alignment horizontal="center" vertical="center" wrapText="1"/>
    </xf>
    <xf numFmtId="9" fontId="2" fillId="25" borderId="11" xfId="19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/>
    </xf>
    <xf numFmtId="0" fontId="3" fillId="25" borderId="0" xfId="0" applyFont="1" applyFill="1" applyBorder="1" applyAlignment="1" applyProtection="1">
      <alignment vertical="center" wrapText="1"/>
      <protection locked="0"/>
    </xf>
    <xf numFmtId="0" fontId="4" fillId="25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7" fillId="16" borderId="11" xfId="0" applyFont="1" applyFill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2" fillId="25" borderId="15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" fontId="0" fillId="25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3" fillId="24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16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center" vertical="center" wrapText="1"/>
    </xf>
    <xf numFmtId="9" fontId="2" fillId="10" borderId="11" xfId="19" applyFont="1" applyFill="1" applyBorder="1" applyAlignment="1">
      <alignment horizontal="center" vertical="center" wrapText="1"/>
    </xf>
    <xf numFmtId="1" fontId="2" fillId="10" borderId="11" xfId="0" applyNumberFormat="1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 applyProtection="1">
      <alignment vertical="center" wrapText="1"/>
      <protection locked="0"/>
    </xf>
    <xf numFmtId="9" fontId="2" fillId="26" borderId="11" xfId="19" applyFont="1" applyFill="1" applyBorder="1" applyAlignment="1">
      <alignment horizontal="center" vertical="center" wrapText="1"/>
    </xf>
    <xf numFmtId="178" fontId="2" fillId="26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8" fillId="26" borderId="11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9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179" fontId="2" fillId="10" borderId="11" xfId="0" applyNumberFormat="1" applyFont="1" applyFill="1" applyBorder="1" applyAlignment="1">
      <alignment horizontal="center" vertical="center"/>
    </xf>
    <xf numFmtId="179" fontId="2" fillId="26" borderId="11" xfId="0" applyNumberFormat="1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/>
    </xf>
    <xf numFmtId="1" fontId="2" fillId="26" borderId="11" xfId="0" applyNumberFormat="1" applyFont="1" applyFill="1" applyBorder="1" applyAlignment="1">
      <alignment horizontal="center" vertical="center" wrapText="1"/>
    </xf>
    <xf numFmtId="1" fontId="2" fillId="27" borderId="11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_ET_STYLE_NoName_00_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6"/>
  <sheetViews>
    <sheetView tabSelected="1" view="pageBreakPreview" zoomScale="115" zoomScaleSheetLayoutView="115" workbookViewId="0" topLeftCell="A111">
      <selection activeCell="L132" sqref="L132"/>
    </sheetView>
  </sheetViews>
  <sheetFormatPr defaultColWidth="9.00390625" defaultRowHeight="12.75"/>
  <cols>
    <col min="1" max="1" width="3.57421875" style="17" customWidth="1"/>
    <col min="2" max="2" width="34.8515625" style="18" customWidth="1"/>
    <col min="3" max="3" width="4.57421875" style="19" customWidth="1"/>
    <col min="4" max="4" width="40.8515625" style="17" customWidth="1"/>
    <col min="5" max="5" width="4.140625" style="9" customWidth="1"/>
    <col min="6" max="6" width="8.7109375" style="9" bestFit="1" customWidth="1"/>
    <col min="7" max="7" width="6.00390625" style="17" bestFit="1" customWidth="1"/>
    <col min="8" max="8" width="4.140625" style="17" bestFit="1" customWidth="1"/>
    <col min="9" max="9" width="8.57421875" style="17" bestFit="1" customWidth="1"/>
    <col min="10" max="10" width="4.421875" style="17" bestFit="1" customWidth="1"/>
    <col min="11" max="11" width="7.57421875" style="17" bestFit="1" customWidth="1"/>
    <col min="12" max="12" width="10.28125" style="17" customWidth="1"/>
    <col min="13" max="27" width="9.00390625" style="9" customWidth="1"/>
    <col min="28" max="16384" width="9.00390625" style="17" customWidth="1"/>
  </cols>
  <sheetData>
    <row r="1" spans="1:251" s="1" customFormat="1" ht="19.5" customHeight="1">
      <c r="A1" s="20">
        <v>1</v>
      </c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" customFormat="1" ht="22.5" customHeight="1">
      <c r="A2" s="20">
        <v>2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" customFormat="1" ht="27.75" customHeight="1">
      <c r="A3" s="20">
        <v>3</v>
      </c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" customFormat="1" ht="18" customHeight="1">
      <c r="A4" s="20">
        <v>4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2" customFormat="1" ht="21.75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3" customFormat="1" ht="21" customHeight="1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4" customFormat="1" ht="12.75" customHeight="1">
      <c r="A7" s="21" t="s">
        <v>6</v>
      </c>
      <c r="B7" s="21"/>
      <c r="C7" s="21"/>
      <c r="D7" s="21"/>
      <c r="E7" s="21"/>
      <c r="F7" s="21" t="s">
        <v>7</v>
      </c>
      <c r="G7" s="21"/>
      <c r="H7" s="21"/>
      <c r="I7" s="21"/>
      <c r="J7" s="21"/>
      <c r="K7" s="20" t="s">
        <v>8</v>
      </c>
      <c r="L7" s="20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4" customFormat="1" ht="12.75" customHeight="1">
      <c r="A8" s="20" t="s">
        <v>9</v>
      </c>
      <c r="B8" s="21" t="s">
        <v>10</v>
      </c>
      <c r="C8" s="20" t="s">
        <v>11</v>
      </c>
      <c r="D8" s="25" t="s">
        <v>12</v>
      </c>
      <c r="E8" s="26" t="s">
        <v>13</v>
      </c>
      <c r="F8" s="27" t="s">
        <v>14</v>
      </c>
      <c r="G8" s="20" t="s">
        <v>15</v>
      </c>
      <c r="H8" s="20"/>
      <c r="I8" s="20"/>
      <c r="J8" s="20" t="s">
        <v>16</v>
      </c>
      <c r="K8" s="20"/>
      <c r="L8" s="20" t="s">
        <v>17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4" customFormat="1" ht="22.5">
      <c r="A9" s="20"/>
      <c r="B9" s="21"/>
      <c r="C9" s="20"/>
      <c r="D9" s="25" t="s">
        <v>18</v>
      </c>
      <c r="E9" s="28"/>
      <c r="F9" s="27"/>
      <c r="G9" s="20" t="s">
        <v>19</v>
      </c>
      <c r="H9" s="20" t="s">
        <v>20</v>
      </c>
      <c r="I9" s="20" t="s">
        <v>21</v>
      </c>
      <c r="J9" s="20" t="s">
        <v>22</v>
      </c>
      <c r="K9" s="20" t="s">
        <v>21</v>
      </c>
      <c r="L9" s="20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5" customFormat="1" ht="12.75" customHeight="1">
      <c r="A10" s="29" t="s">
        <v>23</v>
      </c>
      <c r="B10" s="29"/>
      <c r="C10" s="30"/>
      <c r="D10" s="31"/>
      <c r="E10" s="31"/>
      <c r="F10" s="31"/>
      <c r="G10" s="31"/>
      <c r="H10" s="31"/>
      <c r="I10" s="30"/>
      <c r="J10" s="62"/>
      <c r="K10" s="30"/>
      <c r="L10" s="3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4" customFormat="1" ht="12.75">
      <c r="A11" s="32">
        <v>1</v>
      </c>
      <c r="B11" s="33" t="s">
        <v>24</v>
      </c>
      <c r="C11" s="32" t="s">
        <v>25</v>
      </c>
      <c r="D11" s="33" t="s">
        <v>26</v>
      </c>
      <c r="E11" s="34">
        <v>0.04</v>
      </c>
      <c r="F11" s="35">
        <f>129.492*1.04</f>
        <v>134.67167999999998</v>
      </c>
      <c r="G11" s="36">
        <v>7</v>
      </c>
      <c r="H11" s="32">
        <v>1</v>
      </c>
      <c r="I11" s="63">
        <f aca="true" t="shared" si="0" ref="I11:I13">G11*F11+H11*F11</f>
        <v>1077.3734399999998</v>
      </c>
      <c r="J11" s="32">
        <v>6</v>
      </c>
      <c r="K11" s="63">
        <f aca="true" t="shared" si="1" ref="K11:K43">J11*F11</f>
        <v>808.0300799999999</v>
      </c>
      <c r="L11" s="64">
        <f aca="true" t="shared" si="2" ref="L11:L43">I11+K11</f>
        <v>1885.4035199999998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4" customFormat="1" ht="12.75">
      <c r="A12" s="32">
        <v>2</v>
      </c>
      <c r="B12" s="37" t="s">
        <v>27</v>
      </c>
      <c r="C12" s="32" t="s">
        <v>25</v>
      </c>
      <c r="D12" s="33" t="s">
        <v>28</v>
      </c>
      <c r="E12" s="25">
        <v>0.04</v>
      </c>
      <c r="F12" s="35">
        <f>129.492*1.04</f>
        <v>134.67167999999998</v>
      </c>
      <c r="G12" s="36">
        <v>9</v>
      </c>
      <c r="H12" s="32">
        <v>3</v>
      </c>
      <c r="I12" s="63">
        <f t="shared" si="0"/>
        <v>1616.0601599999998</v>
      </c>
      <c r="J12" s="32">
        <v>8</v>
      </c>
      <c r="K12" s="63">
        <f t="shared" si="1"/>
        <v>1077.3734399999998</v>
      </c>
      <c r="L12" s="64">
        <f t="shared" si="2"/>
        <v>2693.4335999999994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4" customFormat="1" ht="22.5">
      <c r="A13" s="32">
        <v>3</v>
      </c>
      <c r="B13" s="38" t="s">
        <v>29</v>
      </c>
      <c r="C13" s="32" t="s">
        <v>25</v>
      </c>
      <c r="D13" s="38" t="s">
        <v>30</v>
      </c>
      <c r="E13" s="25">
        <v>0.04</v>
      </c>
      <c r="F13" s="35">
        <f>32.16*0.5*1.04</f>
        <v>16.7232</v>
      </c>
      <c r="G13" s="32">
        <v>60</v>
      </c>
      <c r="H13" s="32">
        <v>20</v>
      </c>
      <c r="I13" s="63">
        <f t="shared" si="0"/>
        <v>1337.8559999999998</v>
      </c>
      <c r="J13" s="65">
        <v>35</v>
      </c>
      <c r="K13" s="63">
        <f t="shared" si="1"/>
        <v>585.3119999999999</v>
      </c>
      <c r="L13" s="64">
        <f t="shared" si="2"/>
        <v>1923.1679999999997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0" s="6" customFormat="1" ht="17.25" customHeight="1">
      <c r="A14" s="32">
        <v>4</v>
      </c>
      <c r="B14" s="39" t="s">
        <v>31</v>
      </c>
      <c r="C14" s="36" t="s">
        <v>25</v>
      </c>
      <c r="D14" s="40" t="s">
        <v>32</v>
      </c>
      <c r="E14" s="25">
        <v>0.05</v>
      </c>
      <c r="F14" s="41">
        <f>37.836*1.05</f>
        <v>39.7278</v>
      </c>
      <c r="G14" s="42"/>
      <c r="H14" s="32"/>
      <c r="I14" s="63">
        <f>G14*(1+E14)*F14+H14*F14</f>
        <v>0</v>
      </c>
      <c r="J14" s="36"/>
      <c r="K14" s="63"/>
      <c r="L14" s="64"/>
      <c r="M14" s="66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1" s="7" customFormat="1" ht="15" customHeight="1">
      <c r="A15" s="32">
        <v>5</v>
      </c>
      <c r="B15" s="33" t="s">
        <v>33</v>
      </c>
      <c r="C15" s="43" t="s">
        <v>34</v>
      </c>
      <c r="D15" s="44"/>
      <c r="E15" s="25"/>
      <c r="F15" s="35">
        <v>3.3</v>
      </c>
      <c r="G15" s="36">
        <v>60</v>
      </c>
      <c r="H15" s="32"/>
      <c r="I15" s="63">
        <f aca="true" t="shared" si="3" ref="I15:I20">G15*F15+H15*F15</f>
        <v>198</v>
      </c>
      <c r="J15" s="36">
        <v>40</v>
      </c>
      <c r="K15" s="63">
        <f>J15*F15</f>
        <v>132</v>
      </c>
      <c r="L15" s="64">
        <f t="shared" si="2"/>
        <v>330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5" customFormat="1" ht="12.75">
      <c r="A16" s="29" t="s">
        <v>35</v>
      </c>
      <c r="B16" s="29"/>
      <c r="C16" s="45"/>
      <c r="D16" s="46"/>
      <c r="E16" s="29"/>
      <c r="F16" s="29"/>
      <c r="G16" s="29"/>
      <c r="H16" s="29"/>
      <c r="I16" s="29"/>
      <c r="J16" s="29"/>
      <c r="K16" s="29"/>
      <c r="L16" s="29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4" customFormat="1" ht="12.75">
      <c r="A17" s="32">
        <v>1</v>
      </c>
      <c r="B17" s="47" t="s">
        <v>36</v>
      </c>
      <c r="C17" s="32" t="s">
        <v>25</v>
      </c>
      <c r="D17" s="38" t="s">
        <v>37</v>
      </c>
      <c r="E17" s="25">
        <v>0.05</v>
      </c>
      <c r="F17" s="48">
        <f>5.76*1.05</f>
        <v>6.048</v>
      </c>
      <c r="G17" s="32">
        <v>95</v>
      </c>
      <c r="H17" s="32">
        <v>10</v>
      </c>
      <c r="I17" s="63">
        <f t="shared" si="3"/>
        <v>635.0400000000001</v>
      </c>
      <c r="J17" s="32">
        <v>25</v>
      </c>
      <c r="K17" s="63">
        <f t="shared" si="1"/>
        <v>151.2</v>
      </c>
      <c r="L17" s="64">
        <f t="shared" si="2"/>
        <v>786.24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8" customFormat="1" ht="33.75" customHeight="1">
      <c r="A18" s="32">
        <v>2</v>
      </c>
      <c r="B18" s="37" t="s">
        <v>38</v>
      </c>
      <c r="C18" s="36" t="s">
        <v>25</v>
      </c>
      <c r="D18" s="49" t="s">
        <v>39</v>
      </c>
      <c r="E18" s="25">
        <v>0.04</v>
      </c>
      <c r="F18" s="48">
        <f>5.8*1.04</f>
        <v>6.032</v>
      </c>
      <c r="G18" s="36">
        <v>25</v>
      </c>
      <c r="H18" s="36">
        <v>2</v>
      </c>
      <c r="I18" s="63">
        <f t="shared" si="3"/>
        <v>162.864</v>
      </c>
      <c r="J18" s="36">
        <v>6</v>
      </c>
      <c r="K18" s="63">
        <f t="shared" si="1"/>
        <v>36.192</v>
      </c>
      <c r="L18" s="64">
        <f t="shared" si="2"/>
        <v>199.056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8" customFormat="1" ht="33.75">
      <c r="A19" s="32">
        <v>3</v>
      </c>
      <c r="B19" s="50" t="s">
        <v>40</v>
      </c>
      <c r="C19" s="36" t="s">
        <v>25</v>
      </c>
      <c r="D19" s="40" t="s">
        <v>41</v>
      </c>
      <c r="E19" s="25">
        <v>0.05</v>
      </c>
      <c r="F19" s="48">
        <f>5.8*1.05</f>
        <v>6.09</v>
      </c>
      <c r="G19" s="42"/>
      <c r="H19" s="36">
        <v>28</v>
      </c>
      <c r="I19" s="63">
        <f t="shared" si="3"/>
        <v>170.51999999999998</v>
      </c>
      <c r="J19" s="36">
        <v>35</v>
      </c>
      <c r="K19" s="63">
        <f t="shared" si="1"/>
        <v>213.15</v>
      </c>
      <c r="L19" s="64">
        <f t="shared" si="2"/>
        <v>383.66999999999996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8" customFormat="1" ht="35.25" customHeight="1">
      <c r="A20" s="32">
        <v>4</v>
      </c>
      <c r="B20" s="50" t="s">
        <v>42</v>
      </c>
      <c r="C20" s="36" t="s">
        <v>25</v>
      </c>
      <c r="D20" s="40" t="s">
        <v>41</v>
      </c>
      <c r="E20" s="25">
        <v>0.05</v>
      </c>
      <c r="F20" s="48">
        <f>27.36*1.05</f>
        <v>28.728</v>
      </c>
      <c r="G20" s="42"/>
      <c r="H20" s="36">
        <v>28</v>
      </c>
      <c r="I20" s="63">
        <f t="shared" si="3"/>
        <v>804.384</v>
      </c>
      <c r="J20" s="36">
        <v>45</v>
      </c>
      <c r="K20" s="63">
        <f t="shared" si="1"/>
        <v>1292.76</v>
      </c>
      <c r="L20" s="64">
        <f t="shared" si="2"/>
        <v>2097.1440000000002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8" customFormat="1" ht="12.75">
      <c r="A21" s="32">
        <v>5</v>
      </c>
      <c r="B21" s="50" t="s">
        <v>43</v>
      </c>
      <c r="C21" s="51" t="s">
        <v>44</v>
      </c>
      <c r="D21" s="40" t="s">
        <v>32</v>
      </c>
      <c r="E21" s="25"/>
      <c r="F21" s="48">
        <f>2.4+1.8</f>
        <v>4.2</v>
      </c>
      <c r="G21" s="52"/>
      <c r="H21" s="51">
        <v>0</v>
      </c>
      <c r="I21" s="63">
        <f>G21*(1+E21)*F21+H21*F21</f>
        <v>0</v>
      </c>
      <c r="J21" s="51">
        <v>0</v>
      </c>
      <c r="K21" s="63">
        <f t="shared" si="1"/>
        <v>0</v>
      </c>
      <c r="L21" s="64">
        <f t="shared" si="2"/>
        <v>0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8" customFormat="1" ht="12.75">
      <c r="A22" s="32">
        <v>6</v>
      </c>
      <c r="B22" s="50" t="s">
        <v>45</v>
      </c>
      <c r="C22" s="36" t="s">
        <v>46</v>
      </c>
      <c r="D22" s="33" t="s">
        <v>47</v>
      </c>
      <c r="E22" s="25"/>
      <c r="F22" s="48">
        <v>1</v>
      </c>
      <c r="G22" s="42"/>
      <c r="H22" s="36">
        <v>70</v>
      </c>
      <c r="I22" s="63">
        <f aca="true" t="shared" si="4" ref="I22:I28">G22*F22+H22*F22</f>
        <v>70</v>
      </c>
      <c r="J22" s="36">
        <v>20</v>
      </c>
      <c r="K22" s="63">
        <f t="shared" si="1"/>
        <v>20</v>
      </c>
      <c r="L22" s="64">
        <f t="shared" si="2"/>
        <v>90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12" s="9" customFormat="1" ht="12.75">
      <c r="A23" s="32">
        <v>7</v>
      </c>
      <c r="B23" s="37" t="s">
        <v>48</v>
      </c>
      <c r="C23" s="51" t="s">
        <v>49</v>
      </c>
      <c r="D23" s="33" t="s">
        <v>50</v>
      </c>
      <c r="E23" s="25"/>
      <c r="F23" s="48">
        <v>1</v>
      </c>
      <c r="G23" s="36">
        <v>120</v>
      </c>
      <c r="H23" s="36">
        <v>8</v>
      </c>
      <c r="I23" s="63">
        <f t="shared" si="4"/>
        <v>128</v>
      </c>
      <c r="J23" s="36">
        <v>30</v>
      </c>
      <c r="K23" s="63">
        <f t="shared" si="1"/>
        <v>30</v>
      </c>
      <c r="L23" s="64">
        <f t="shared" si="2"/>
        <v>158</v>
      </c>
    </row>
    <row r="24" spans="1:251" s="5" customFormat="1" ht="12.75">
      <c r="A24" s="29" t="s">
        <v>51</v>
      </c>
      <c r="B24" s="29"/>
      <c r="C24" s="45"/>
      <c r="D24" s="29"/>
      <c r="E24" s="29"/>
      <c r="F24" s="29"/>
      <c r="G24" s="29"/>
      <c r="H24" s="29"/>
      <c r="I24" s="29"/>
      <c r="J24" s="29"/>
      <c r="K24" s="29"/>
      <c r="L24" s="29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4" customFormat="1" ht="12.75">
      <c r="A25" s="32">
        <v>1</v>
      </c>
      <c r="B25" s="33" t="s">
        <v>52</v>
      </c>
      <c r="C25" s="32" t="s">
        <v>25</v>
      </c>
      <c r="D25" s="33" t="s">
        <v>26</v>
      </c>
      <c r="E25" s="25">
        <v>0.04</v>
      </c>
      <c r="F25" s="48">
        <f>67.41*1.04</f>
        <v>70.1064</v>
      </c>
      <c r="G25" s="36">
        <v>7</v>
      </c>
      <c r="H25" s="32">
        <v>1</v>
      </c>
      <c r="I25" s="63">
        <f t="shared" si="4"/>
        <v>560.8512</v>
      </c>
      <c r="J25" s="32">
        <v>6</v>
      </c>
      <c r="K25" s="63">
        <f t="shared" si="1"/>
        <v>420.63839999999993</v>
      </c>
      <c r="L25" s="64">
        <f t="shared" si="2"/>
        <v>981.4895999999999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s="4" customFormat="1" ht="12.75">
      <c r="A26" s="32">
        <v>2</v>
      </c>
      <c r="B26" s="37" t="s">
        <v>53</v>
      </c>
      <c r="C26" s="32" t="s">
        <v>25</v>
      </c>
      <c r="D26" s="33" t="s">
        <v>28</v>
      </c>
      <c r="E26" s="25">
        <v>0.04</v>
      </c>
      <c r="F26" s="48">
        <f>67.41*1.04</f>
        <v>70.1064</v>
      </c>
      <c r="G26" s="32">
        <v>9</v>
      </c>
      <c r="H26" s="32">
        <v>3</v>
      </c>
      <c r="I26" s="63">
        <f t="shared" si="4"/>
        <v>841.2767999999999</v>
      </c>
      <c r="J26" s="32">
        <v>8</v>
      </c>
      <c r="K26" s="63">
        <f t="shared" si="1"/>
        <v>560.8512</v>
      </c>
      <c r="L26" s="64">
        <f t="shared" si="2"/>
        <v>1402.1279999999997</v>
      </c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s="10" customFormat="1" ht="12.75">
      <c r="A27" s="32">
        <v>3</v>
      </c>
      <c r="B27" s="53" t="s">
        <v>54</v>
      </c>
      <c r="C27" s="54" t="s">
        <v>55</v>
      </c>
      <c r="D27" s="53" t="s">
        <v>56</v>
      </c>
      <c r="E27" s="25">
        <v>0.05</v>
      </c>
      <c r="F27" s="48">
        <v>1.5</v>
      </c>
      <c r="G27" s="54">
        <v>240</v>
      </c>
      <c r="H27" s="54">
        <v>15</v>
      </c>
      <c r="I27" s="63">
        <f t="shared" si="4"/>
        <v>382.5</v>
      </c>
      <c r="J27" s="54">
        <v>30</v>
      </c>
      <c r="K27" s="63">
        <f t="shared" si="1"/>
        <v>45</v>
      </c>
      <c r="L27" s="64">
        <f t="shared" si="2"/>
        <v>427.5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10" customFormat="1" ht="12.75">
      <c r="A28" s="32">
        <v>4</v>
      </c>
      <c r="B28" s="53" t="s">
        <v>57</v>
      </c>
      <c r="C28" s="54" t="s">
        <v>55</v>
      </c>
      <c r="D28" s="53" t="s">
        <v>58</v>
      </c>
      <c r="E28" s="55"/>
      <c r="F28" s="48">
        <v>1.8</v>
      </c>
      <c r="G28" s="54">
        <v>20</v>
      </c>
      <c r="H28" s="54">
        <v>0</v>
      </c>
      <c r="I28" s="63">
        <f t="shared" si="4"/>
        <v>36</v>
      </c>
      <c r="J28" s="54">
        <v>15</v>
      </c>
      <c r="K28" s="63">
        <f t="shared" si="1"/>
        <v>27</v>
      </c>
      <c r="L28" s="64">
        <f t="shared" si="2"/>
        <v>63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4" customFormat="1" ht="12.75">
      <c r="A29" s="29" t="s">
        <v>59</v>
      </c>
      <c r="B29" s="29"/>
      <c r="C29" s="45"/>
      <c r="D29" s="29"/>
      <c r="E29" s="29"/>
      <c r="F29" s="29"/>
      <c r="G29" s="29"/>
      <c r="H29" s="29"/>
      <c r="I29" s="29"/>
      <c r="J29" s="29"/>
      <c r="K29" s="29"/>
      <c r="L29" s="29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pans="1:251" s="4" customFormat="1" ht="12.75">
      <c r="A30" s="32">
        <v>1</v>
      </c>
      <c r="B30" s="38" t="s">
        <v>60</v>
      </c>
      <c r="C30" s="32" t="s">
        <v>25</v>
      </c>
      <c r="D30" s="33" t="s">
        <v>26</v>
      </c>
      <c r="E30" s="25">
        <v>0.04</v>
      </c>
      <c r="F30" s="48">
        <f>47.49*1.04</f>
        <v>49.3896</v>
      </c>
      <c r="G30" s="36">
        <v>7</v>
      </c>
      <c r="H30" s="32">
        <v>1</v>
      </c>
      <c r="I30" s="63">
        <f aca="true" t="shared" si="5" ref="I30:I33">G30*F30+H30*F30</f>
        <v>395.1168</v>
      </c>
      <c r="J30" s="32">
        <v>6</v>
      </c>
      <c r="K30" s="63">
        <f t="shared" si="1"/>
        <v>296.3376</v>
      </c>
      <c r="L30" s="64">
        <f t="shared" si="2"/>
        <v>691.4544000000001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4" customFormat="1" ht="12.75">
      <c r="A31" s="32">
        <v>2</v>
      </c>
      <c r="B31" s="47" t="s">
        <v>27</v>
      </c>
      <c r="C31" s="32" t="s">
        <v>25</v>
      </c>
      <c r="D31" s="33" t="s">
        <v>28</v>
      </c>
      <c r="E31" s="25">
        <v>0.04</v>
      </c>
      <c r="F31" s="48">
        <f>47.49*1.04</f>
        <v>49.3896</v>
      </c>
      <c r="G31" s="32">
        <v>9</v>
      </c>
      <c r="H31" s="32">
        <v>3</v>
      </c>
      <c r="I31" s="63">
        <f t="shared" si="5"/>
        <v>592.6752</v>
      </c>
      <c r="J31" s="32">
        <v>8</v>
      </c>
      <c r="K31" s="63">
        <f t="shared" si="1"/>
        <v>395.1168</v>
      </c>
      <c r="L31" s="64">
        <f t="shared" si="2"/>
        <v>987.792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pans="1:251" s="7" customFormat="1" ht="12.75">
      <c r="A32" s="32">
        <v>3</v>
      </c>
      <c r="B32" s="53" t="s">
        <v>54</v>
      </c>
      <c r="C32" s="54" t="s">
        <v>55</v>
      </c>
      <c r="D32" s="53" t="s">
        <v>56</v>
      </c>
      <c r="E32" s="25">
        <v>0.05</v>
      </c>
      <c r="F32" s="48">
        <v>1.5</v>
      </c>
      <c r="G32" s="54">
        <v>240</v>
      </c>
      <c r="H32" s="54">
        <v>15</v>
      </c>
      <c r="I32" s="63">
        <f t="shared" si="5"/>
        <v>382.5</v>
      </c>
      <c r="J32" s="54">
        <v>30</v>
      </c>
      <c r="K32" s="63">
        <f t="shared" si="1"/>
        <v>45</v>
      </c>
      <c r="L32" s="64">
        <f t="shared" si="2"/>
        <v>427.5</v>
      </c>
      <c r="M32" s="6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1" customFormat="1" ht="15" customHeight="1">
      <c r="A33" s="32">
        <v>4</v>
      </c>
      <c r="B33" s="53" t="s">
        <v>57</v>
      </c>
      <c r="C33" s="54" t="s">
        <v>55</v>
      </c>
      <c r="D33" s="53" t="s">
        <v>58</v>
      </c>
      <c r="E33" s="55"/>
      <c r="F33" s="48">
        <v>1.8</v>
      </c>
      <c r="G33" s="54">
        <v>20</v>
      </c>
      <c r="H33" s="54">
        <v>0</v>
      </c>
      <c r="I33" s="63">
        <f t="shared" si="5"/>
        <v>36</v>
      </c>
      <c r="J33" s="54">
        <v>15</v>
      </c>
      <c r="K33" s="63">
        <f t="shared" si="1"/>
        <v>27</v>
      </c>
      <c r="L33" s="64">
        <f t="shared" si="2"/>
        <v>63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4" customFormat="1" ht="12.75">
      <c r="A34" s="29" t="s">
        <v>61</v>
      </c>
      <c r="B34" s="29"/>
      <c r="C34" s="45"/>
      <c r="D34" s="29"/>
      <c r="E34" s="29"/>
      <c r="F34" s="29"/>
      <c r="G34" s="29"/>
      <c r="H34" s="29"/>
      <c r="I34" s="29"/>
      <c r="J34" s="29"/>
      <c r="K34" s="29"/>
      <c r="L34" s="29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spans="1:251" s="4" customFormat="1" ht="12.75">
      <c r="A35" s="32">
        <v>1</v>
      </c>
      <c r="B35" s="38" t="s">
        <v>60</v>
      </c>
      <c r="C35" s="32" t="s">
        <v>25</v>
      </c>
      <c r="D35" s="33" t="s">
        <v>26</v>
      </c>
      <c r="E35" s="25">
        <v>0.04</v>
      </c>
      <c r="F35" s="48">
        <f>48.99*1.04</f>
        <v>50.949600000000004</v>
      </c>
      <c r="G35" s="36">
        <v>7</v>
      </c>
      <c r="H35" s="32">
        <v>1</v>
      </c>
      <c r="I35" s="63">
        <f aca="true" t="shared" si="6" ref="I35:I38">G35*F35+H35*F35</f>
        <v>407.59680000000003</v>
      </c>
      <c r="J35" s="32">
        <v>6</v>
      </c>
      <c r="K35" s="63">
        <f t="shared" si="1"/>
        <v>305.6976</v>
      </c>
      <c r="L35" s="64">
        <f t="shared" si="2"/>
        <v>713.2944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spans="1:251" s="4" customFormat="1" ht="12.75">
      <c r="A36" s="32">
        <v>2</v>
      </c>
      <c r="B36" s="47" t="s">
        <v>27</v>
      </c>
      <c r="C36" s="32" t="s">
        <v>25</v>
      </c>
      <c r="D36" s="33" t="s">
        <v>28</v>
      </c>
      <c r="E36" s="25">
        <v>0.04</v>
      </c>
      <c r="F36" s="48">
        <f>48.99*1.04</f>
        <v>50.949600000000004</v>
      </c>
      <c r="G36" s="32">
        <v>9</v>
      </c>
      <c r="H36" s="32">
        <v>3</v>
      </c>
      <c r="I36" s="63">
        <f t="shared" si="6"/>
        <v>611.3952</v>
      </c>
      <c r="J36" s="32">
        <v>8</v>
      </c>
      <c r="K36" s="63">
        <f t="shared" si="1"/>
        <v>407.59680000000003</v>
      </c>
      <c r="L36" s="64">
        <f t="shared" si="2"/>
        <v>1018.9920000000001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spans="1:251" s="4" customFormat="1" ht="16.5" customHeight="1">
      <c r="A37" s="29" t="s">
        <v>62</v>
      </c>
      <c r="B37" s="29"/>
      <c r="C37" s="45"/>
      <c r="D37" s="29"/>
      <c r="E37" s="29"/>
      <c r="F37" s="29"/>
      <c r="G37" s="29"/>
      <c r="H37" s="29"/>
      <c r="I37" s="29"/>
      <c r="J37" s="29"/>
      <c r="K37" s="29"/>
      <c r="L37" s="29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spans="1:251" s="4" customFormat="1" ht="12.75">
      <c r="A38" s="36">
        <v>1</v>
      </c>
      <c r="B38" s="47" t="s">
        <v>36</v>
      </c>
      <c r="C38" s="36" t="s">
        <v>25</v>
      </c>
      <c r="D38" s="38" t="s">
        <v>37</v>
      </c>
      <c r="E38" s="25">
        <v>0.05</v>
      </c>
      <c r="F38" s="48">
        <f>2.88*1.05</f>
        <v>3.024</v>
      </c>
      <c r="G38" s="36">
        <v>95</v>
      </c>
      <c r="H38" s="36">
        <v>10</v>
      </c>
      <c r="I38" s="63">
        <f t="shared" si="6"/>
        <v>317.52000000000004</v>
      </c>
      <c r="J38" s="36">
        <v>25</v>
      </c>
      <c r="K38" s="63">
        <f t="shared" si="1"/>
        <v>75.6</v>
      </c>
      <c r="L38" s="64">
        <f t="shared" si="2"/>
        <v>393.12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spans="1:251" s="8" customFormat="1" ht="27.75" customHeight="1">
      <c r="A39" s="36">
        <v>2</v>
      </c>
      <c r="B39" s="37" t="s">
        <v>38</v>
      </c>
      <c r="C39" s="36" t="s">
        <v>25</v>
      </c>
      <c r="D39" s="49" t="s">
        <v>39</v>
      </c>
      <c r="E39" s="25">
        <v>0.04</v>
      </c>
      <c r="F39" s="48">
        <f>2.88*1.04</f>
        <v>2.9952</v>
      </c>
      <c r="G39" s="36">
        <v>25</v>
      </c>
      <c r="H39" s="36">
        <v>2</v>
      </c>
      <c r="I39" s="63">
        <f aca="true" t="shared" si="7" ref="I39:I48">G39*F39+H39*F39</f>
        <v>80.87039999999999</v>
      </c>
      <c r="J39" s="36">
        <v>6</v>
      </c>
      <c r="K39" s="63">
        <f t="shared" si="1"/>
        <v>17.9712</v>
      </c>
      <c r="L39" s="64">
        <f t="shared" si="2"/>
        <v>98.84159999999999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6" customFormat="1" ht="36" customHeight="1">
      <c r="A40" s="36">
        <v>3</v>
      </c>
      <c r="B40" s="50" t="s">
        <v>63</v>
      </c>
      <c r="C40" s="36" t="s">
        <v>25</v>
      </c>
      <c r="D40" s="40" t="s">
        <v>41</v>
      </c>
      <c r="E40" s="56">
        <v>0.05</v>
      </c>
      <c r="F40" s="48">
        <f>2.88*1.05</f>
        <v>3.024</v>
      </c>
      <c r="G40" s="42"/>
      <c r="H40" s="36">
        <v>28</v>
      </c>
      <c r="I40" s="63">
        <f t="shared" si="7"/>
        <v>84.672</v>
      </c>
      <c r="J40" s="36">
        <v>35</v>
      </c>
      <c r="K40" s="63">
        <f t="shared" si="1"/>
        <v>105.84</v>
      </c>
      <c r="L40" s="64">
        <f t="shared" si="2"/>
        <v>190.512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6" customFormat="1" ht="37.5" customHeight="1">
      <c r="A41" s="36">
        <v>4</v>
      </c>
      <c r="B41" s="50" t="s">
        <v>64</v>
      </c>
      <c r="C41" s="36" t="s">
        <v>25</v>
      </c>
      <c r="D41" s="40" t="s">
        <v>41</v>
      </c>
      <c r="E41" s="25">
        <v>0.05</v>
      </c>
      <c r="F41" s="48">
        <f>19.38*1.05</f>
        <v>20.349</v>
      </c>
      <c r="G41" s="42"/>
      <c r="H41" s="36">
        <v>28</v>
      </c>
      <c r="I41" s="63">
        <f t="shared" si="7"/>
        <v>569.772</v>
      </c>
      <c r="J41" s="36">
        <v>45</v>
      </c>
      <c r="K41" s="63">
        <f t="shared" si="1"/>
        <v>915.705</v>
      </c>
      <c r="L41" s="64">
        <f t="shared" si="2"/>
        <v>1485.477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12" s="9" customFormat="1" ht="12.75">
      <c r="A42" s="36">
        <v>5</v>
      </c>
      <c r="B42" s="37" t="s">
        <v>48</v>
      </c>
      <c r="C42" s="51" t="s">
        <v>49</v>
      </c>
      <c r="D42" s="33" t="s">
        <v>50</v>
      </c>
      <c r="E42" s="25"/>
      <c r="F42" s="48">
        <v>1</v>
      </c>
      <c r="G42" s="36">
        <v>120</v>
      </c>
      <c r="H42" s="36">
        <v>8</v>
      </c>
      <c r="I42" s="63">
        <f t="shared" si="7"/>
        <v>128</v>
      </c>
      <c r="J42" s="36">
        <v>30</v>
      </c>
      <c r="K42" s="63">
        <f t="shared" si="1"/>
        <v>30</v>
      </c>
      <c r="L42" s="64">
        <f t="shared" si="2"/>
        <v>158</v>
      </c>
    </row>
    <row r="43" spans="1:12" s="9" customFormat="1" ht="12.75">
      <c r="A43" s="36">
        <v>6</v>
      </c>
      <c r="B43" s="37" t="s">
        <v>65</v>
      </c>
      <c r="C43" s="51" t="s">
        <v>44</v>
      </c>
      <c r="D43" s="33" t="s">
        <v>50</v>
      </c>
      <c r="E43" s="25"/>
      <c r="F43" s="48">
        <v>1.8</v>
      </c>
      <c r="G43" s="36">
        <v>180</v>
      </c>
      <c r="H43" s="36">
        <v>8</v>
      </c>
      <c r="I43" s="63">
        <f t="shared" si="7"/>
        <v>338.4</v>
      </c>
      <c r="J43" s="36">
        <v>30</v>
      </c>
      <c r="K43" s="63">
        <f t="shared" si="1"/>
        <v>54</v>
      </c>
      <c r="L43" s="64">
        <f t="shared" si="2"/>
        <v>392.4</v>
      </c>
    </row>
    <row r="44" spans="1:12" s="9" customFormat="1" ht="12.75">
      <c r="A44" s="36">
        <v>7</v>
      </c>
      <c r="B44" s="50" t="s">
        <v>66</v>
      </c>
      <c r="C44" s="36" t="s">
        <v>67</v>
      </c>
      <c r="D44" s="40" t="s">
        <v>32</v>
      </c>
      <c r="E44" s="25"/>
      <c r="F44" s="48">
        <v>1</v>
      </c>
      <c r="G44" s="42"/>
      <c r="H44" s="36">
        <v>45</v>
      </c>
      <c r="I44" s="63">
        <f t="shared" si="7"/>
        <v>45</v>
      </c>
      <c r="J44" s="36">
        <v>50</v>
      </c>
      <c r="K44" s="63">
        <f aca="true" t="shared" si="8" ref="K44:K86">J44*F44</f>
        <v>50</v>
      </c>
      <c r="L44" s="64">
        <f aca="true" t="shared" si="9" ref="L44:L87">I44+K44</f>
        <v>95</v>
      </c>
    </row>
    <row r="45" spans="1:12" s="9" customFormat="1" ht="12.75">
      <c r="A45" s="36">
        <v>8</v>
      </c>
      <c r="B45" s="50" t="s">
        <v>68</v>
      </c>
      <c r="C45" s="36" t="s">
        <v>67</v>
      </c>
      <c r="D45" s="40" t="s">
        <v>32</v>
      </c>
      <c r="E45" s="25"/>
      <c r="F45" s="48">
        <v>1</v>
      </c>
      <c r="G45" s="42"/>
      <c r="H45" s="36">
        <v>10</v>
      </c>
      <c r="I45" s="63">
        <f t="shared" si="7"/>
        <v>10</v>
      </c>
      <c r="J45" s="36">
        <v>35</v>
      </c>
      <c r="K45" s="63">
        <f t="shared" si="8"/>
        <v>35</v>
      </c>
      <c r="L45" s="64">
        <f t="shared" si="9"/>
        <v>45</v>
      </c>
    </row>
    <row r="46" spans="1:12" s="9" customFormat="1" ht="12.75">
      <c r="A46" s="36">
        <v>9</v>
      </c>
      <c r="B46" s="50" t="s">
        <v>69</v>
      </c>
      <c r="C46" s="36" t="s">
        <v>70</v>
      </c>
      <c r="D46" s="40" t="s">
        <v>32</v>
      </c>
      <c r="E46" s="25"/>
      <c r="F46" s="48">
        <v>1</v>
      </c>
      <c r="G46" s="42"/>
      <c r="H46" s="36">
        <v>70</v>
      </c>
      <c r="I46" s="63">
        <f t="shared" si="7"/>
        <v>70</v>
      </c>
      <c r="J46" s="36">
        <v>50</v>
      </c>
      <c r="K46" s="63">
        <f t="shared" si="8"/>
        <v>50</v>
      </c>
      <c r="L46" s="64">
        <f t="shared" si="9"/>
        <v>120</v>
      </c>
    </row>
    <row r="47" spans="1:30" ht="12.75">
      <c r="A47" s="36">
        <v>10</v>
      </c>
      <c r="B47" s="37" t="s">
        <v>71</v>
      </c>
      <c r="C47" s="36" t="s">
        <v>46</v>
      </c>
      <c r="D47" s="33" t="s">
        <v>72</v>
      </c>
      <c r="E47" s="25"/>
      <c r="F47" s="48">
        <v>1</v>
      </c>
      <c r="G47" s="36">
        <v>35</v>
      </c>
      <c r="H47" s="36">
        <v>0</v>
      </c>
      <c r="I47" s="63">
        <f t="shared" si="7"/>
        <v>35</v>
      </c>
      <c r="J47" s="36">
        <v>5</v>
      </c>
      <c r="K47" s="63">
        <f t="shared" si="8"/>
        <v>5</v>
      </c>
      <c r="L47" s="64">
        <f t="shared" si="9"/>
        <v>40</v>
      </c>
      <c r="AB47" s="9"/>
      <c r="AC47" s="9"/>
      <c r="AD47" s="9"/>
    </row>
    <row r="48" spans="1:30" ht="23.25" customHeight="1">
      <c r="A48" s="36">
        <v>11</v>
      </c>
      <c r="B48" s="57" t="s">
        <v>73</v>
      </c>
      <c r="C48" s="36" t="s">
        <v>67</v>
      </c>
      <c r="D48" s="33" t="s">
        <v>74</v>
      </c>
      <c r="E48" s="25"/>
      <c r="F48" s="48">
        <v>1</v>
      </c>
      <c r="G48" s="42"/>
      <c r="H48" s="36">
        <v>10</v>
      </c>
      <c r="I48" s="63">
        <f t="shared" si="7"/>
        <v>10</v>
      </c>
      <c r="J48" s="36">
        <v>50</v>
      </c>
      <c r="K48" s="63">
        <f t="shared" si="8"/>
        <v>50</v>
      </c>
      <c r="L48" s="64">
        <f t="shared" si="9"/>
        <v>60</v>
      </c>
      <c r="AB48" s="9"/>
      <c r="AC48" s="9"/>
      <c r="AD48" s="9"/>
    </row>
    <row r="49" spans="1:251" s="4" customFormat="1" ht="16.5" customHeight="1">
      <c r="A49" s="29" t="s">
        <v>75</v>
      </c>
      <c r="B49" s="29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</row>
    <row r="50" spans="1:251" s="4" customFormat="1" ht="12.75">
      <c r="A50" s="36">
        <v>1</v>
      </c>
      <c r="B50" s="47" t="s">
        <v>36</v>
      </c>
      <c r="C50" s="36" t="s">
        <v>25</v>
      </c>
      <c r="D50" s="38" t="s">
        <v>37</v>
      </c>
      <c r="E50" s="25">
        <v>0.05</v>
      </c>
      <c r="F50" s="35">
        <f>4.32*1.05</f>
        <v>4.5360000000000005</v>
      </c>
      <c r="G50" s="36">
        <v>95</v>
      </c>
      <c r="H50" s="36">
        <v>10</v>
      </c>
      <c r="I50" s="63">
        <f>G50*F50+H50*F50</f>
        <v>476.2800000000001</v>
      </c>
      <c r="J50" s="36">
        <v>25</v>
      </c>
      <c r="K50" s="63">
        <f t="shared" si="8"/>
        <v>113.4</v>
      </c>
      <c r="L50" s="64">
        <f t="shared" si="9"/>
        <v>589.6800000000001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</row>
    <row r="51" spans="1:251" s="8" customFormat="1" ht="30" customHeight="1">
      <c r="A51" s="36">
        <v>2</v>
      </c>
      <c r="B51" s="37" t="s">
        <v>38</v>
      </c>
      <c r="C51" s="36" t="s">
        <v>25</v>
      </c>
      <c r="D51" s="49" t="s">
        <v>39</v>
      </c>
      <c r="E51" s="25">
        <v>0.04</v>
      </c>
      <c r="F51" s="35">
        <f>4.32*1.04</f>
        <v>4.492800000000001</v>
      </c>
      <c r="G51" s="36">
        <v>25</v>
      </c>
      <c r="H51" s="36">
        <v>2</v>
      </c>
      <c r="I51" s="63">
        <f aca="true" t="shared" si="10" ref="I51:I60">G51*F51+H51*F51</f>
        <v>121.30560000000003</v>
      </c>
      <c r="J51" s="36">
        <v>6</v>
      </c>
      <c r="K51" s="63">
        <f t="shared" si="8"/>
        <v>26.956800000000005</v>
      </c>
      <c r="L51" s="64">
        <f t="shared" si="9"/>
        <v>148.26240000000004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6" customFormat="1" ht="36" customHeight="1">
      <c r="A52" s="36">
        <v>3</v>
      </c>
      <c r="B52" s="50" t="s">
        <v>63</v>
      </c>
      <c r="C52" s="36" t="s">
        <v>25</v>
      </c>
      <c r="D52" s="40" t="s">
        <v>41</v>
      </c>
      <c r="E52" s="56">
        <v>0.05</v>
      </c>
      <c r="F52" s="35">
        <f>4.32*1.05</f>
        <v>4.5360000000000005</v>
      </c>
      <c r="G52" s="42"/>
      <c r="H52" s="36">
        <v>28</v>
      </c>
      <c r="I52" s="63">
        <f t="shared" si="10"/>
        <v>127.00800000000001</v>
      </c>
      <c r="J52" s="36">
        <v>35</v>
      </c>
      <c r="K52" s="63">
        <f t="shared" si="8"/>
        <v>158.76000000000002</v>
      </c>
      <c r="L52" s="64">
        <f t="shared" si="9"/>
        <v>285.76800000000003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6" customFormat="1" ht="36.75" customHeight="1">
      <c r="A53" s="36">
        <v>4</v>
      </c>
      <c r="B53" s="50" t="s">
        <v>64</v>
      </c>
      <c r="C53" s="36" t="s">
        <v>25</v>
      </c>
      <c r="D53" s="40" t="s">
        <v>41</v>
      </c>
      <c r="E53" s="25">
        <v>0.05</v>
      </c>
      <c r="F53" s="35">
        <f>23.94*1.05</f>
        <v>25.137000000000004</v>
      </c>
      <c r="G53" s="42"/>
      <c r="H53" s="36">
        <v>28</v>
      </c>
      <c r="I53" s="63">
        <f t="shared" si="10"/>
        <v>703.8360000000001</v>
      </c>
      <c r="J53" s="36">
        <v>45</v>
      </c>
      <c r="K53" s="63">
        <f t="shared" si="8"/>
        <v>1131.1650000000002</v>
      </c>
      <c r="L53" s="64">
        <f t="shared" si="9"/>
        <v>1835.0010000000002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12" s="9" customFormat="1" ht="12.75">
      <c r="A54" s="36">
        <v>5</v>
      </c>
      <c r="B54" s="37" t="s">
        <v>48</v>
      </c>
      <c r="C54" s="51" t="s">
        <v>49</v>
      </c>
      <c r="D54" s="33" t="s">
        <v>50</v>
      </c>
      <c r="E54" s="25"/>
      <c r="F54" s="48">
        <v>1</v>
      </c>
      <c r="G54" s="36">
        <v>120</v>
      </c>
      <c r="H54" s="36">
        <v>8</v>
      </c>
      <c r="I54" s="63">
        <f t="shared" si="10"/>
        <v>128</v>
      </c>
      <c r="J54" s="36">
        <v>30</v>
      </c>
      <c r="K54" s="63">
        <f t="shared" si="8"/>
        <v>30</v>
      </c>
      <c r="L54" s="64">
        <f t="shared" si="9"/>
        <v>158</v>
      </c>
    </row>
    <row r="55" spans="1:12" s="9" customFormat="1" ht="12.75">
      <c r="A55" s="36">
        <v>6</v>
      </c>
      <c r="B55" s="37" t="s">
        <v>65</v>
      </c>
      <c r="C55" s="51" t="s">
        <v>44</v>
      </c>
      <c r="D55" s="33" t="s">
        <v>50</v>
      </c>
      <c r="E55" s="25"/>
      <c r="F55" s="48">
        <v>1.8</v>
      </c>
      <c r="G55" s="36">
        <v>180</v>
      </c>
      <c r="H55" s="36">
        <v>8</v>
      </c>
      <c r="I55" s="63">
        <f t="shared" si="10"/>
        <v>338.4</v>
      </c>
      <c r="J55" s="36">
        <v>30</v>
      </c>
      <c r="K55" s="63">
        <f t="shared" si="8"/>
        <v>54</v>
      </c>
      <c r="L55" s="64">
        <f t="shared" si="9"/>
        <v>392.4</v>
      </c>
    </row>
    <row r="56" spans="1:12" s="9" customFormat="1" ht="12.75">
      <c r="A56" s="36">
        <v>7</v>
      </c>
      <c r="B56" s="50" t="s">
        <v>66</v>
      </c>
      <c r="C56" s="36" t="s">
        <v>67</v>
      </c>
      <c r="D56" s="40" t="s">
        <v>32</v>
      </c>
      <c r="E56" s="25"/>
      <c r="F56" s="48">
        <v>1</v>
      </c>
      <c r="G56" s="42"/>
      <c r="H56" s="36">
        <v>45</v>
      </c>
      <c r="I56" s="63">
        <f t="shared" si="10"/>
        <v>45</v>
      </c>
      <c r="J56" s="36">
        <v>50</v>
      </c>
      <c r="K56" s="63">
        <f t="shared" si="8"/>
        <v>50</v>
      </c>
      <c r="L56" s="64">
        <f t="shared" si="9"/>
        <v>95</v>
      </c>
    </row>
    <row r="57" spans="1:13" s="9" customFormat="1" ht="12.75">
      <c r="A57" s="36">
        <v>8</v>
      </c>
      <c r="B57" s="50" t="s">
        <v>68</v>
      </c>
      <c r="C57" s="36" t="s">
        <v>67</v>
      </c>
      <c r="D57" s="40" t="s">
        <v>32</v>
      </c>
      <c r="E57" s="25"/>
      <c r="F57" s="48">
        <v>1</v>
      </c>
      <c r="G57" s="42"/>
      <c r="H57" s="36">
        <v>10</v>
      </c>
      <c r="I57" s="63">
        <f t="shared" si="10"/>
        <v>10</v>
      </c>
      <c r="J57" s="36">
        <v>35</v>
      </c>
      <c r="K57" s="63">
        <f t="shared" si="8"/>
        <v>35</v>
      </c>
      <c r="L57" s="64">
        <f t="shared" si="9"/>
        <v>45</v>
      </c>
      <c r="M57" s="69"/>
    </row>
    <row r="58" spans="1:12" s="9" customFormat="1" ht="12.75">
      <c r="A58" s="36">
        <v>9</v>
      </c>
      <c r="B58" s="50" t="s">
        <v>69</v>
      </c>
      <c r="C58" s="36" t="s">
        <v>70</v>
      </c>
      <c r="D58" s="40" t="s">
        <v>32</v>
      </c>
      <c r="E58" s="25"/>
      <c r="F58" s="48">
        <v>1</v>
      </c>
      <c r="G58" s="42"/>
      <c r="H58" s="36">
        <v>70</v>
      </c>
      <c r="I58" s="63">
        <f t="shared" si="10"/>
        <v>70</v>
      </c>
      <c r="J58" s="36">
        <v>50</v>
      </c>
      <c r="K58" s="63">
        <f t="shared" si="8"/>
        <v>50</v>
      </c>
      <c r="L58" s="64">
        <f t="shared" si="9"/>
        <v>120</v>
      </c>
    </row>
    <row r="59" spans="1:30" ht="12.75">
      <c r="A59" s="36">
        <v>10</v>
      </c>
      <c r="B59" s="37" t="s">
        <v>71</v>
      </c>
      <c r="C59" s="36" t="s">
        <v>46</v>
      </c>
      <c r="D59" s="33" t="s">
        <v>72</v>
      </c>
      <c r="E59" s="25"/>
      <c r="F59" s="48">
        <v>2</v>
      </c>
      <c r="G59" s="36">
        <v>35</v>
      </c>
      <c r="H59" s="36">
        <v>0</v>
      </c>
      <c r="I59" s="63">
        <f t="shared" si="10"/>
        <v>70</v>
      </c>
      <c r="J59" s="36">
        <v>5</v>
      </c>
      <c r="K59" s="63">
        <f t="shared" si="8"/>
        <v>10</v>
      </c>
      <c r="L59" s="64">
        <f t="shared" si="9"/>
        <v>80</v>
      </c>
      <c r="AB59" s="9"/>
      <c r="AC59" s="9"/>
      <c r="AD59" s="9"/>
    </row>
    <row r="60" spans="1:30" ht="22.5">
      <c r="A60" s="36">
        <v>11</v>
      </c>
      <c r="B60" s="57" t="s">
        <v>73</v>
      </c>
      <c r="C60" s="36" t="s">
        <v>67</v>
      </c>
      <c r="D60" s="33" t="s">
        <v>74</v>
      </c>
      <c r="E60" s="25"/>
      <c r="F60" s="48">
        <v>1</v>
      </c>
      <c r="G60" s="42">
        <v>0</v>
      </c>
      <c r="H60" s="36">
        <v>10</v>
      </c>
      <c r="I60" s="63">
        <f t="shared" si="10"/>
        <v>10</v>
      </c>
      <c r="J60" s="36">
        <v>50</v>
      </c>
      <c r="K60" s="63">
        <f t="shared" si="8"/>
        <v>50</v>
      </c>
      <c r="L60" s="64">
        <f t="shared" si="9"/>
        <v>60</v>
      </c>
      <c r="AB60" s="9"/>
      <c r="AC60" s="9"/>
      <c r="AD60" s="9"/>
    </row>
    <row r="61" spans="1:30" s="12" customFormat="1" ht="12.75">
      <c r="A61" s="29" t="s">
        <v>76</v>
      </c>
      <c r="B61" s="29"/>
      <c r="C61" s="45"/>
      <c r="D61" s="29"/>
      <c r="E61" s="29"/>
      <c r="F61" s="29"/>
      <c r="G61" s="29"/>
      <c r="H61" s="29"/>
      <c r="I61" s="29"/>
      <c r="J61" s="29"/>
      <c r="K61" s="29"/>
      <c r="L61" s="2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2.75">
      <c r="A62" s="36">
        <v>1</v>
      </c>
      <c r="B62" s="37" t="s">
        <v>77</v>
      </c>
      <c r="C62" s="36" t="s">
        <v>25</v>
      </c>
      <c r="D62" s="33" t="s">
        <v>26</v>
      </c>
      <c r="E62" s="25">
        <v>0.04</v>
      </c>
      <c r="F62" s="48">
        <f>4.32*1.04</f>
        <v>4.492800000000001</v>
      </c>
      <c r="G62" s="36">
        <v>7</v>
      </c>
      <c r="H62" s="36">
        <v>1</v>
      </c>
      <c r="I62" s="63">
        <f aca="true" t="shared" si="11" ref="I62:I66">G62*F62+H62*F62</f>
        <v>35.942400000000006</v>
      </c>
      <c r="J62" s="36">
        <v>6</v>
      </c>
      <c r="K62" s="63">
        <f t="shared" si="8"/>
        <v>26.956800000000005</v>
      </c>
      <c r="L62" s="64">
        <f t="shared" si="9"/>
        <v>62.89920000000001</v>
      </c>
      <c r="AB62" s="9"/>
      <c r="AC62" s="9"/>
      <c r="AD62" s="9"/>
    </row>
    <row r="63" spans="1:30" ht="12.75">
      <c r="A63" s="36">
        <v>2</v>
      </c>
      <c r="B63" s="37" t="s">
        <v>78</v>
      </c>
      <c r="C63" s="36" t="s">
        <v>25</v>
      </c>
      <c r="D63" s="33" t="s">
        <v>28</v>
      </c>
      <c r="E63" s="25">
        <v>0.04</v>
      </c>
      <c r="F63" s="48">
        <f>4.32*1.04</f>
        <v>4.492800000000001</v>
      </c>
      <c r="G63" s="36">
        <v>9</v>
      </c>
      <c r="H63" s="36">
        <v>3</v>
      </c>
      <c r="I63" s="63">
        <f t="shared" si="11"/>
        <v>53.91360000000001</v>
      </c>
      <c r="J63" s="36">
        <v>8</v>
      </c>
      <c r="K63" s="63">
        <f t="shared" si="8"/>
        <v>35.942400000000006</v>
      </c>
      <c r="L63" s="64">
        <f t="shared" si="9"/>
        <v>89.85600000000002</v>
      </c>
      <c r="AB63" s="9"/>
      <c r="AC63" s="9"/>
      <c r="AD63" s="9"/>
    </row>
    <row r="64" spans="1:30" ht="14.25" customHeight="1">
      <c r="A64" s="36">
        <v>3</v>
      </c>
      <c r="B64" s="37" t="s">
        <v>79</v>
      </c>
      <c r="C64" s="36" t="s">
        <v>25</v>
      </c>
      <c r="D64" s="33" t="s">
        <v>80</v>
      </c>
      <c r="E64" s="25"/>
      <c r="F64" s="48">
        <f>6*1.8</f>
        <v>10.8</v>
      </c>
      <c r="G64" s="36">
        <v>200</v>
      </c>
      <c r="H64" s="32"/>
      <c r="I64" s="63">
        <f t="shared" si="11"/>
        <v>2160</v>
      </c>
      <c r="J64" s="32"/>
      <c r="K64" s="63">
        <f t="shared" si="8"/>
        <v>0</v>
      </c>
      <c r="L64" s="64">
        <f t="shared" si="9"/>
        <v>2160</v>
      </c>
      <c r="AB64" s="9"/>
      <c r="AC64" s="9"/>
      <c r="AD64" s="9"/>
    </row>
    <row r="65" spans="1:30" ht="14.25" customHeight="1">
      <c r="A65" s="36">
        <v>4</v>
      </c>
      <c r="B65" s="37" t="s">
        <v>81</v>
      </c>
      <c r="C65" s="36" t="s">
        <v>25</v>
      </c>
      <c r="D65" s="33" t="s">
        <v>82</v>
      </c>
      <c r="E65" s="25"/>
      <c r="F65" s="48">
        <f>6*1.8+20</f>
        <v>30.8</v>
      </c>
      <c r="G65" s="36">
        <v>200</v>
      </c>
      <c r="H65" s="32"/>
      <c r="I65" s="63">
        <f t="shared" si="11"/>
        <v>6160</v>
      </c>
      <c r="J65" s="32"/>
      <c r="K65" s="63">
        <f t="shared" si="8"/>
        <v>0</v>
      </c>
      <c r="L65" s="64">
        <f t="shared" si="9"/>
        <v>6160</v>
      </c>
      <c r="AB65" s="9"/>
      <c r="AC65" s="9"/>
      <c r="AD65" s="9"/>
    </row>
    <row r="66" spans="1:12" s="9" customFormat="1" ht="14.25" customHeight="1">
      <c r="A66" s="36">
        <v>5</v>
      </c>
      <c r="B66" s="37" t="s">
        <v>83</v>
      </c>
      <c r="C66" s="36" t="s">
        <v>25</v>
      </c>
      <c r="D66" s="33" t="s">
        <v>84</v>
      </c>
      <c r="E66" s="25"/>
      <c r="F66" s="48">
        <f>1.75*1.5*3+1.5*1.5*3</f>
        <v>14.625</v>
      </c>
      <c r="G66" s="36">
        <v>258</v>
      </c>
      <c r="H66" s="36"/>
      <c r="I66" s="63">
        <f t="shared" si="11"/>
        <v>3773.25</v>
      </c>
      <c r="J66" s="36"/>
      <c r="K66" s="63"/>
      <c r="L66" s="64">
        <f t="shared" si="9"/>
        <v>3773.25</v>
      </c>
    </row>
    <row r="67" spans="1:30" ht="12.75">
      <c r="A67" s="29" t="s">
        <v>85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AB67" s="9"/>
      <c r="AC67" s="9"/>
      <c r="AD67" s="9"/>
    </row>
    <row r="68" spans="1:12" s="9" customFormat="1" ht="12.75">
      <c r="A68" s="36">
        <v>1</v>
      </c>
      <c r="B68" s="37" t="s">
        <v>86</v>
      </c>
      <c r="C68" s="36" t="s">
        <v>44</v>
      </c>
      <c r="D68" s="33" t="s">
        <v>87</v>
      </c>
      <c r="E68" s="25"/>
      <c r="F68" s="48">
        <v>60</v>
      </c>
      <c r="G68" s="36">
        <v>25</v>
      </c>
      <c r="H68" s="36">
        <v>1</v>
      </c>
      <c r="I68" s="63">
        <f>G68*F68+H68*F68</f>
        <v>1560</v>
      </c>
      <c r="J68" s="36">
        <v>2</v>
      </c>
      <c r="K68" s="63">
        <f t="shared" si="8"/>
        <v>120</v>
      </c>
      <c r="L68" s="64">
        <f t="shared" si="9"/>
        <v>1680</v>
      </c>
    </row>
    <row r="69" spans="1:30" ht="12.75">
      <c r="A69" s="36">
        <v>2</v>
      </c>
      <c r="B69" s="37" t="s">
        <v>88</v>
      </c>
      <c r="C69" s="36" t="s">
        <v>70</v>
      </c>
      <c r="D69" s="33" t="s">
        <v>89</v>
      </c>
      <c r="E69" s="25"/>
      <c r="F69" s="48">
        <v>2</v>
      </c>
      <c r="G69" s="36">
        <v>250</v>
      </c>
      <c r="H69" s="36">
        <v>50</v>
      </c>
      <c r="I69" s="63">
        <f aca="true" t="shared" si="12" ref="I69:I86">G69*F69+H69*F69</f>
        <v>600</v>
      </c>
      <c r="J69" s="36">
        <v>50</v>
      </c>
      <c r="K69" s="63">
        <f t="shared" si="8"/>
        <v>100</v>
      </c>
      <c r="L69" s="64">
        <f t="shared" si="9"/>
        <v>700</v>
      </c>
      <c r="AB69" s="9"/>
      <c r="AC69" s="9"/>
      <c r="AD69" s="9"/>
    </row>
    <row r="70" spans="1:30" ht="22.5">
      <c r="A70" s="36">
        <v>3</v>
      </c>
      <c r="B70" s="37" t="s">
        <v>90</v>
      </c>
      <c r="C70" s="36" t="s">
        <v>44</v>
      </c>
      <c r="D70" s="33" t="s">
        <v>91</v>
      </c>
      <c r="E70" s="56">
        <v>0.05</v>
      </c>
      <c r="F70" s="48">
        <v>400</v>
      </c>
      <c r="G70" s="78">
        <v>2.5</v>
      </c>
      <c r="H70" s="36">
        <v>0.5</v>
      </c>
      <c r="I70" s="63">
        <f t="shared" si="12"/>
        <v>1200</v>
      </c>
      <c r="J70" s="36">
        <v>1</v>
      </c>
      <c r="K70" s="63">
        <f t="shared" si="8"/>
        <v>400</v>
      </c>
      <c r="L70" s="64">
        <f t="shared" si="9"/>
        <v>1600</v>
      </c>
      <c r="AB70" s="9"/>
      <c r="AC70" s="9"/>
      <c r="AD70" s="9"/>
    </row>
    <row r="71" spans="1:30" ht="22.5">
      <c r="A71" s="36">
        <v>4</v>
      </c>
      <c r="B71" s="37" t="s">
        <v>92</v>
      </c>
      <c r="C71" s="36" t="s">
        <v>44</v>
      </c>
      <c r="D71" s="33" t="s">
        <v>91</v>
      </c>
      <c r="E71" s="56">
        <v>0.05</v>
      </c>
      <c r="F71" s="48">
        <v>300</v>
      </c>
      <c r="G71" s="78">
        <v>1.66</v>
      </c>
      <c r="H71" s="36">
        <v>0.5</v>
      </c>
      <c r="I71" s="63">
        <f t="shared" si="12"/>
        <v>648</v>
      </c>
      <c r="J71" s="36">
        <v>1</v>
      </c>
      <c r="K71" s="63">
        <f t="shared" si="8"/>
        <v>300</v>
      </c>
      <c r="L71" s="64">
        <f t="shared" si="9"/>
        <v>948</v>
      </c>
      <c r="AB71" s="9"/>
      <c r="AC71" s="9"/>
      <c r="AD71" s="9"/>
    </row>
    <row r="72" spans="1:30" ht="12.75">
      <c r="A72" s="36">
        <v>5</v>
      </c>
      <c r="B72" s="37" t="s">
        <v>93</v>
      </c>
      <c r="C72" s="36" t="s">
        <v>44</v>
      </c>
      <c r="D72" s="33" t="s">
        <v>94</v>
      </c>
      <c r="E72" s="56">
        <v>0.05</v>
      </c>
      <c r="F72" s="48">
        <v>45</v>
      </c>
      <c r="G72" s="78">
        <v>6</v>
      </c>
      <c r="H72" s="36">
        <v>0.5</v>
      </c>
      <c r="I72" s="63">
        <f t="shared" si="12"/>
        <v>292.5</v>
      </c>
      <c r="J72" s="36">
        <v>1</v>
      </c>
      <c r="K72" s="63">
        <f t="shared" si="8"/>
        <v>45</v>
      </c>
      <c r="L72" s="64">
        <f t="shared" si="9"/>
        <v>337.5</v>
      </c>
      <c r="AB72" s="9"/>
      <c r="AC72" s="9"/>
      <c r="AD72" s="9"/>
    </row>
    <row r="73" spans="1:30" ht="22.5">
      <c r="A73" s="36">
        <v>6</v>
      </c>
      <c r="B73" s="37" t="s">
        <v>95</v>
      </c>
      <c r="C73" s="36" t="s">
        <v>44</v>
      </c>
      <c r="D73" s="33" t="s">
        <v>96</v>
      </c>
      <c r="E73" s="56">
        <v>0.05</v>
      </c>
      <c r="F73" s="48">
        <v>30</v>
      </c>
      <c r="G73" s="78">
        <v>1.68</v>
      </c>
      <c r="H73" s="36">
        <v>0.5</v>
      </c>
      <c r="I73" s="63">
        <f t="shared" si="12"/>
        <v>65.4</v>
      </c>
      <c r="J73" s="36">
        <v>1</v>
      </c>
      <c r="K73" s="63">
        <f t="shared" si="8"/>
        <v>30</v>
      </c>
      <c r="L73" s="64">
        <f t="shared" si="9"/>
        <v>95.4</v>
      </c>
      <c r="AB73" s="9"/>
      <c r="AC73" s="9"/>
      <c r="AD73" s="9"/>
    </row>
    <row r="74" spans="1:30" ht="22.5">
      <c r="A74" s="36">
        <v>7</v>
      </c>
      <c r="B74" s="37" t="s">
        <v>97</v>
      </c>
      <c r="C74" s="36" t="s">
        <v>44</v>
      </c>
      <c r="D74" s="33" t="s">
        <v>98</v>
      </c>
      <c r="E74" s="56">
        <v>0.05</v>
      </c>
      <c r="F74" s="48">
        <v>60</v>
      </c>
      <c r="G74" s="78">
        <v>3</v>
      </c>
      <c r="H74" s="36">
        <v>0.5</v>
      </c>
      <c r="I74" s="63">
        <f t="shared" si="12"/>
        <v>210</v>
      </c>
      <c r="J74" s="36">
        <v>1</v>
      </c>
      <c r="K74" s="63">
        <f t="shared" si="8"/>
        <v>60</v>
      </c>
      <c r="L74" s="64">
        <f t="shared" si="9"/>
        <v>270</v>
      </c>
      <c r="AB74" s="9"/>
      <c r="AC74" s="9"/>
      <c r="AD74" s="9"/>
    </row>
    <row r="75" spans="1:30" ht="12.75">
      <c r="A75" s="36">
        <v>8</v>
      </c>
      <c r="B75" s="37" t="s">
        <v>99</v>
      </c>
      <c r="C75" s="36" t="s">
        <v>100</v>
      </c>
      <c r="D75" s="37" t="s">
        <v>101</v>
      </c>
      <c r="E75" s="25"/>
      <c r="F75" s="48">
        <v>40</v>
      </c>
      <c r="G75" s="36">
        <v>18</v>
      </c>
      <c r="H75" s="36">
        <v>1</v>
      </c>
      <c r="I75" s="63">
        <f t="shared" si="12"/>
        <v>760</v>
      </c>
      <c r="J75" s="78">
        <v>3</v>
      </c>
      <c r="K75" s="63">
        <f t="shared" si="8"/>
        <v>120</v>
      </c>
      <c r="L75" s="64">
        <f t="shared" si="9"/>
        <v>880</v>
      </c>
      <c r="AB75" s="9"/>
      <c r="AC75" s="9"/>
      <c r="AD75" s="9"/>
    </row>
    <row r="76" spans="1:30" ht="12.75">
      <c r="A76" s="36">
        <v>9</v>
      </c>
      <c r="B76" s="37" t="s">
        <v>102</v>
      </c>
      <c r="C76" s="36" t="s">
        <v>100</v>
      </c>
      <c r="D76" s="37"/>
      <c r="E76" s="25"/>
      <c r="F76" s="48">
        <v>20</v>
      </c>
      <c r="G76" s="36">
        <v>32</v>
      </c>
      <c r="H76" s="36">
        <v>1</v>
      </c>
      <c r="I76" s="63">
        <f t="shared" si="12"/>
        <v>660</v>
      </c>
      <c r="J76" s="36">
        <v>3</v>
      </c>
      <c r="K76" s="63">
        <f t="shared" si="8"/>
        <v>60</v>
      </c>
      <c r="L76" s="64">
        <f t="shared" si="9"/>
        <v>720</v>
      </c>
      <c r="AB76" s="9"/>
      <c r="AC76" s="9"/>
      <c r="AD76" s="9"/>
    </row>
    <row r="77" spans="1:30" ht="12.75">
      <c r="A77" s="36">
        <v>10</v>
      </c>
      <c r="B77" s="37" t="s">
        <v>103</v>
      </c>
      <c r="C77" s="36" t="s">
        <v>44</v>
      </c>
      <c r="D77" s="49" t="s">
        <v>104</v>
      </c>
      <c r="E77" s="56">
        <v>0.05</v>
      </c>
      <c r="F77" s="48">
        <v>120</v>
      </c>
      <c r="G77" s="36">
        <v>2</v>
      </c>
      <c r="H77" s="36">
        <v>0.5</v>
      </c>
      <c r="I77" s="63">
        <f t="shared" si="12"/>
        <v>300</v>
      </c>
      <c r="J77" s="78">
        <v>4</v>
      </c>
      <c r="K77" s="63">
        <f t="shared" si="8"/>
        <v>480</v>
      </c>
      <c r="L77" s="64">
        <f t="shared" si="9"/>
        <v>780</v>
      </c>
      <c r="AB77" s="9"/>
      <c r="AC77" s="9"/>
      <c r="AD77" s="9"/>
    </row>
    <row r="78" spans="1:30" ht="12.75">
      <c r="A78" s="36">
        <v>11</v>
      </c>
      <c r="B78" s="37" t="s">
        <v>105</v>
      </c>
      <c r="C78" s="36" t="s">
        <v>100</v>
      </c>
      <c r="D78" s="49" t="s">
        <v>106</v>
      </c>
      <c r="E78" s="56"/>
      <c r="F78" s="48">
        <v>1</v>
      </c>
      <c r="G78" s="36">
        <v>170</v>
      </c>
      <c r="H78" s="36"/>
      <c r="I78" s="63">
        <f t="shared" si="12"/>
        <v>170</v>
      </c>
      <c r="J78" s="78">
        <v>4</v>
      </c>
      <c r="K78" s="63">
        <f t="shared" si="8"/>
        <v>4</v>
      </c>
      <c r="L78" s="64">
        <f t="shared" si="9"/>
        <v>174</v>
      </c>
      <c r="AB78" s="9"/>
      <c r="AC78" s="9"/>
      <c r="AD78" s="9"/>
    </row>
    <row r="79" spans="1:30" ht="12.75">
      <c r="A79" s="36">
        <v>12</v>
      </c>
      <c r="B79" s="37" t="s">
        <v>107</v>
      </c>
      <c r="C79" s="36" t="s">
        <v>100</v>
      </c>
      <c r="D79" s="37" t="s">
        <v>108</v>
      </c>
      <c r="E79" s="25"/>
      <c r="F79" s="48">
        <v>60</v>
      </c>
      <c r="G79" s="36">
        <v>2</v>
      </c>
      <c r="H79" s="36">
        <v>0</v>
      </c>
      <c r="I79" s="63">
        <f t="shared" si="12"/>
        <v>120</v>
      </c>
      <c r="J79" s="78">
        <v>2</v>
      </c>
      <c r="K79" s="63">
        <f t="shared" si="8"/>
        <v>120</v>
      </c>
      <c r="L79" s="64">
        <f t="shared" si="9"/>
        <v>240</v>
      </c>
      <c r="AB79" s="9"/>
      <c r="AC79" s="9"/>
      <c r="AD79" s="9"/>
    </row>
    <row r="80" spans="1:30" ht="12.75">
      <c r="A80" s="36">
        <v>13</v>
      </c>
      <c r="B80" s="33" t="s">
        <v>109</v>
      </c>
      <c r="C80" s="36" t="s">
        <v>70</v>
      </c>
      <c r="D80" s="37" t="s">
        <v>110</v>
      </c>
      <c r="E80" s="25"/>
      <c r="F80" s="48">
        <v>1</v>
      </c>
      <c r="G80" s="36">
        <v>0</v>
      </c>
      <c r="H80" s="36">
        <v>0</v>
      </c>
      <c r="I80" s="63">
        <f t="shared" si="12"/>
        <v>0</v>
      </c>
      <c r="J80" s="78">
        <v>300</v>
      </c>
      <c r="K80" s="63">
        <f t="shared" si="8"/>
        <v>300</v>
      </c>
      <c r="L80" s="64">
        <f t="shared" si="9"/>
        <v>300</v>
      </c>
      <c r="AB80" s="9"/>
      <c r="AC80" s="9"/>
      <c r="AD80" s="9"/>
    </row>
    <row r="81" spans="1:30" ht="12.75">
      <c r="A81" s="36">
        <v>14</v>
      </c>
      <c r="B81" s="33" t="s">
        <v>111</v>
      </c>
      <c r="C81" s="36" t="s">
        <v>112</v>
      </c>
      <c r="D81" s="33" t="s">
        <v>113</v>
      </c>
      <c r="E81" s="25"/>
      <c r="F81" s="48">
        <v>1</v>
      </c>
      <c r="G81" s="36">
        <v>0</v>
      </c>
      <c r="H81" s="36">
        <v>40</v>
      </c>
      <c r="I81" s="63">
        <f t="shared" si="12"/>
        <v>40</v>
      </c>
      <c r="J81" s="36">
        <v>20</v>
      </c>
      <c r="K81" s="63">
        <f t="shared" si="8"/>
        <v>20</v>
      </c>
      <c r="L81" s="64">
        <f t="shared" si="9"/>
        <v>60</v>
      </c>
      <c r="AB81" s="9"/>
      <c r="AC81" s="9"/>
      <c r="AD81" s="9"/>
    </row>
    <row r="82" spans="1:30" ht="33.75">
      <c r="A82" s="36">
        <v>15</v>
      </c>
      <c r="B82" s="33" t="s">
        <v>114</v>
      </c>
      <c r="C82" s="36" t="s">
        <v>44</v>
      </c>
      <c r="D82" s="37" t="s">
        <v>115</v>
      </c>
      <c r="E82" s="25"/>
      <c r="F82" s="48">
        <v>40</v>
      </c>
      <c r="G82" s="36">
        <v>0</v>
      </c>
      <c r="H82" s="36">
        <v>2</v>
      </c>
      <c r="I82" s="63">
        <f t="shared" si="12"/>
        <v>80</v>
      </c>
      <c r="J82" s="36">
        <v>16</v>
      </c>
      <c r="K82" s="63">
        <f t="shared" si="8"/>
        <v>640</v>
      </c>
      <c r="L82" s="64">
        <f t="shared" si="9"/>
        <v>720</v>
      </c>
      <c r="AB82" s="9"/>
      <c r="AC82" s="9"/>
      <c r="AD82" s="9"/>
    </row>
    <row r="83" spans="1:30" ht="12.75">
      <c r="A83" s="36">
        <v>16</v>
      </c>
      <c r="B83" s="79" t="s">
        <v>116</v>
      </c>
      <c r="C83" s="36" t="s">
        <v>112</v>
      </c>
      <c r="D83" s="33" t="s">
        <v>117</v>
      </c>
      <c r="E83" s="25"/>
      <c r="F83" s="48">
        <v>2</v>
      </c>
      <c r="G83" s="36">
        <v>100</v>
      </c>
      <c r="H83" s="36">
        <v>20</v>
      </c>
      <c r="I83" s="63">
        <f t="shared" si="12"/>
        <v>240</v>
      </c>
      <c r="J83" s="36">
        <v>20</v>
      </c>
      <c r="K83" s="63">
        <f t="shared" si="8"/>
        <v>40</v>
      </c>
      <c r="L83" s="64">
        <f t="shared" si="9"/>
        <v>280</v>
      </c>
      <c r="AB83" s="9"/>
      <c r="AC83" s="9"/>
      <c r="AD83" s="9"/>
    </row>
    <row r="84" spans="1:30" ht="12.75">
      <c r="A84" s="36">
        <v>17</v>
      </c>
      <c r="B84" s="33" t="s">
        <v>118</v>
      </c>
      <c r="C84" s="36" t="s">
        <v>70</v>
      </c>
      <c r="D84" s="33" t="s">
        <v>119</v>
      </c>
      <c r="E84" s="25"/>
      <c r="F84" s="48">
        <v>1</v>
      </c>
      <c r="G84" s="36"/>
      <c r="H84" s="36">
        <v>0</v>
      </c>
      <c r="I84" s="63">
        <f t="shared" si="12"/>
        <v>0</v>
      </c>
      <c r="J84" s="36">
        <v>500</v>
      </c>
      <c r="K84" s="63">
        <f t="shared" si="8"/>
        <v>500</v>
      </c>
      <c r="L84" s="64">
        <f t="shared" si="9"/>
        <v>500</v>
      </c>
      <c r="AB84" s="9"/>
      <c r="AC84" s="9"/>
      <c r="AD84" s="9"/>
    </row>
    <row r="85" spans="1:30" ht="12.75">
      <c r="A85" s="36">
        <v>18</v>
      </c>
      <c r="B85" s="33" t="s">
        <v>120</v>
      </c>
      <c r="C85" s="36" t="s">
        <v>70</v>
      </c>
      <c r="D85" s="33" t="s">
        <v>121</v>
      </c>
      <c r="E85" s="25"/>
      <c r="F85" s="48">
        <v>1</v>
      </c>
      <c r="G85" s="36">
        <v>120</v>
      </c>
      <c r="H85" s="36">
        <v>0</v>
      </c>
      <c r="I85" s="63">
        <f t="shared" si="12"/>
        <v>120</v>
      </c>
      <c r="J85" s="36">
        <v>350</v>
      </c>
      <c r="K85" s="63">
        <f t="shared" si="8"/>
        <v>350</v>
      </c>
      <c r="L85" s="64">
        <f t="shared" si="9"/>
        <v>470</v>
      </c>
      <c r="AB85" s="9"/>
      <c r="AC85" s="9"/>
      <c r="AD85" s="9"/>
    </row>
    <row r="86" spans="1:30" ht="22.5">
      <c r="A86" s="36">
        <v>19</v>
      </c>
      <c r="B86" s="33" t="s">
        <v>122</v>
      </c>
      <c r="C86" s="36" t="s">
        <v>123</v>
      </c>
      <c r="D86" s="33" t="s">
        <v>124</v>
      </c>
      <c r="E86" s="25"/>
      <c r="F86" s="48">
        <v>70</v>
      </c>
      <c r="G86" s="36">
        <v>4</v>
      </c>
      <c r="H86" s="36">
        <v>0</v>
      </c>
      <c r="I86" s="63">
        <f t="shared" si="12"/>
        <v>280</v>
      </c>
      <c r="J86" s="36">
        <v>2</v>
      </c>
      <c r="K86" s="63">
        <f t="shared" si="8"/>
        <v>140</v>
      </c>
      <c r="L86" s="64">
        <f t="shared" si="9"/>
        <v>420</v>
      </c>
      <c r="AB86" s="9"/>
      <c r="AC86" s="9"/>
      <c r="AD86" s="9"/>
    </row>
    <row r="87" spans="1:30" ht="12.75">
      <c r="A87" s="36">
        <v>20</v>
      </c>
      <c r="B87" s="33" t="s">
        <v>125</v>
      </c>
      <c r="C87" s="36"/>
      <c r="D87" s="33"/>
      <c r="E87" s="25"/>
      <c r="F87" s="48"/>
      <c r="G87" s="36"/>
      <c r="H87" s="36"/>
      <c r="I87" s="63"/>
      <c r="J87" s="36"/>
      <c r="K87" s="63">
        <v>3000</v>
      </c>
      <c r="L87" s="64">
        <f t="shared" si="9"/>
        <v>3000</v>
      </c>
      <c r="AB87" s="9"/>
      <c r="AC87" s="9"/>
      <c r="AD87" s="9"/>
    </row>
    <row r="88" spans="1:12" s="13" customFormat="1" ht="24.75" customHeight="1">
      <c r="A88" s="80" t="s">
        <v>126</v>
      </c>
      <c r="B88" s="80"/>
      <c r="C88" s="81"/>
      <c r="D88" s="81"/>
      <c r="E88" s="82"/>
      <c r="F88" s="82"/>
      <c r="G88" s="81"/>
      <c r="H88" s="83"/>
      <c r="I88" s="95">
        <f>SUM(I11:I86)</f>
        <v>33764.0796</v>
      </c>
      <c r="J88" s="83"/>
      <c r="K88" s="83">
        <f>SUM(K11:K87)</f>
        <v>16866.55312</v>
      </c>
      <c r="L88" s="83">
        <f>SUM(L11:L87)</f>
        <v>50630.63272</v>
      </c>
    </row>
    <row r="89" spans="1:249" s="14" customFormat="1" ht="33" customHeight="1">
      <c r="A89" s="42"/>
      <c r="B89" s="84" t="s">
        <v>127</v>
      </c>
      <c r="C89" s="42"/>
      <c r="D89" s="85"/>
      <c r="E89" s="86"/>
      <c r="F89" s="87"/>
      <c r="G89" s="42"/>
      <c r="H89" s="42"/>
      <c r="I89" s="96"/>
      <c r="J89" s="42"/>
      <c r="K89" s="96"/>
      <c r="L89" s="97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</row>
    <row r="90" spans="1:248" s="7" customFormat="1" ht="34.5" customHeight="1">
      <c r="A90" s="32">
        <v>1</v>
      </c>
      <c r="B90" s="88" t="s">
        <v>128</v>
      </c>
      <c r="C90" s="36" t="s">
        <v>25</v>
      </c>
      <c r="D90" s="33" t="s">
        <v>129</v>
      </c>
      <c r="E90" s="25">
        <v>0.05</v>
      </c>
      <c r="F90" s="35">
        <f>37.836*1.05</f>
        <v>39.7278</v>
      </c>
      <c r="G90" s="42">
        <v>120</v>
      </c>
      <c r="H90" s="36"/>
      <c r="I90" s="63">
        <f>G90*F90+H90*F90</f>
        <v>4767.336</v>
      </c>
      <c r="J90" s="36"/>
      <c r="K90" s="63">
        <f>J90*F90</f>
        <v>0</v>
      </c>
      <c r="L90" s="64">
        <f aca="true" t="shared" si="13" ref="L90:L103">I90+K90</f>
        <v>4767.336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</row>
    <row r="91" spans="1:249" s="15" customFormat="1" ht="33.75">
      <c r="A91" s="32">
        <v>2</v>
      </c>
      <c r="B91" s="89" t="s">
        <v>130</v>
      </c>
      <c r="C91" s="36" t="s">
        <v>25</v>
      </c>
      <c r="D91" s="40" t="s">
        <v>131</v>
      </c>
      <c r="E91" s="25">
        <v>0.05</v>
      </c>
      <c r="F91" s="48">
        <v>6.1</v>
      </c>
      <c r="G91" s="42">
        <v>60</v>
      </c>
      <c r="H91" s="36"/>
      <c r="I91" s="63">
        <f aca="true" t="shared" si="14" ref="I91:I118">G91*F91+H91*F91</f>
        <v>366</v>
      </c>
      <c r="J91" s="36"/>
      <c r="K91" s="63">
        <f aca="true" t="shared" si="15" ref="K91:K99">J91*F91</f>
        <v>0</v>
      </c>
      <c r="L91" s="64">
        <f t="shared" si="13"/>
        <v>366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  <c r="GI91" s="101"/>
      <c r="GJ91" s="101"/>
      <c r="GK91" s="101"/>
      <c r="GL91" s="101"/>
      <c r="GM91" s="101"/>
      <c r="GN91" s="101"/>
      <c r="GO91" s="101"/>
      <c r="GP91" s="101"/>
      <c r="GQ91" s="101"/>
      <c r="GR91" s="101"/>
      <c r="GS91" s="101"/>
      <c r="GT91" s="101"/>
      <c r="GU91" s="101"/>
      <c r="GV91" s="101"/>
      <c r="GW91" s="101"/>
      <c r="GX91" s="101"/>
      <c r="GY91" s="101"/>
      <c r="GZ91" s="101"/>
      <c r="HA91" s="101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101"/>
    </row>
    <row r="92" spans="1:249" s="15" customFormat="1" ht="33.75">
      <c r="A92" s="32">
        <v>3</v>
      </c>
      <c r="B92" s="89" t="s">
        <v>132</v>
      </c>
      <c r="C92" s="36" t="s">
        <v>25</v>
      </c>
      <c r="D92" s="40" t="s">
        <v>133</v>
      </c>
      <c r="E92" s="25">
        <v>0.05</v>
      </c>
      <c r="F92" s="48">
        <f>27.36*1.05</f>
        <v>28.728</v>
      </c>
      <c r="G92" s="42">
        <v>60</v>
      </c>
      <c r="H92" s="36"/>
      <c r="I92" s="63">
        <f t="shared" si="14"/>
        <v>1723.68</v>
      </c>
      <c r="J92" s="36"/>
      <c r="K92" s="63">
        <f t="shared" si="15"/>
        <v>0</v>
      </c>
      <c r="L92" s="64">
        <f t="shared" si="13"/>
        <v>1723.68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101"/>
      <c r="HA92" s="101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101"/>
    </row>
    <row r="93" spans="1:249" s="15" customFormat="1" ht="12.75">
      <c r="A93" s="32">
        <v>4</v>
      </c>
      <c r="B93" s="89" t="s">
        <v>134</v>
      </c>
      <c r="C93" s="51" t="s">
        <v>44</v>
      </c>
      <c r="D93" s="40" t="s">
        <v>135</v>
      </c>
      <c r="E93" s="25"/>
      <c r="F93" s="48">
        <v>4.2</v>
      </c>
      <c r="G93" s="52">
        <v>2500</v>
      </c>
      <c r="H93" s="51"/>
      <c r="I93" s="63">
        <f t="shared" si="14"/>
        <v>10500</v>
      </c>
      <c r="J93" s="51"/>
      <c r="K93" s="63">
        <f t="shared" si="15"/>
        <v>0</v>
      </c>
      <c r="L93" s="64">
        <f t="shared" si="13"/>
        <v>10500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101"/>
      <c r="HA93" s="101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101"/>
    </row>
    <row r="94" spans="1:249" s="15" customFormat="1" ht="22.5">
      <c r="A94" s="32">
        <v>5</v>
      </c>
      <c r="B94" s="89" t="s">
        <v>136</v>
      </c>
      <c r="C94" s="36" t="s">
        <v>46</v>
      </c>
      <c r="D94" s="33" t="s">
        <v>137</v>
      </c>
      <c r="E94" s="25"/>
      <c r="F94" s="48">
        <v>1</v>
      </c>
      <c r="G94" s="42">
        <v>880</v>
      </c>
      <c r="H94" s="36"/>
      <c r="I94" s="63">
        <f t="shared" si="14"/>
        <v>880</v>
      </c>
      <c r="J94" s="36"/>
      <c r="K94" s="63">
        <f t="shared" si="15"/>
        <v>0</v>
      </c>
      <c r="L94" s="64">
        <f t="shared" si="13"/>
        <v>880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101"/>
      <c r="HA94" s="101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101"/>
    </row>
    <row r="95" spans="1:248" s="7" customFormat="1" ht="17.25" customHeight="1">
      <c r="A95" s="32">
        <v>6</v>
      </c>
      <c r="B95" s="88" t="s">
        <v>138</v>
      </c>
      <c r="C95" s="36" t="s">
        <v>25</v>
      </c>
      <c r="D95" s="33" t="s">
        <v>139</v>
      </c>
      <c r="E95" s="25">
        <v>0.05</v>
      </c>
      <c r="F95" s="48">
        <f>14.856*1.05</f>
        <v>15.5988</v>
      </c>
      <c r="G95" s="42">
        <v>120</v>
      </c>
      <c r="H95" s="36"/>
      <c r="I95" s="63">
        <f t="shared" si="14"/>
        <v>1871.856</v>
      </c>
      <c r="J95" s="36"/>
      <c r="K95" s="63">
        <f t="shared" si="15"/>
        <v>0</v>
      </c>
      <c r="L95" s="64">
        <f t="shared" si="13"/>
        <v>1871.856</v>
      </c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</row>
    <row r="96" spans="1:248" s="7" customFormat="1" ht="17.25" customHeight="1">
      <c r="A96" s="32">
        <v>7</v>
      </c>
      <c r="B96" s="88" t="s">
        <v>140</v>
      </c>
      <c r="C96" s="36" t="s">
        <v>25</v>
      </c>
      <c r="D96" s="33" t="s">
        <v>139</v>
      </c>
      <c r="E96" s="25">
        <v>0.05</v>
      </c>
      <c r="F96" s="48">
        <f>10.44*1.05</f>
        <v>10.962</v>
      </c>
      <c r="G96" s="42">
        <v>120</v>
      </c>
      <c r="H96" s="36"/>
      <c r="I96" s="63">
        <f t="shared" si="14"/>
        <v>1315.44</v>
      </c>
      <c r="J96" s="36"/>
      <c r="K96" s="63">
        <f t="shared" si="15"/>
        <v>0</v>
      </c>
      <c r="L96" s="64">
        <f t="shared" si="13"/>
        <v>1315.44</v>
      </c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</row>
    <row r="97" spans="1:248" s="7" customFormat="1" ht="17.25" customHeight="1">
      <c r="A97" s="32">
        <v>8</v>
      </c>
      <c r="B97" s="88" t="s">
        <v>141</v>
      </c>
      <c r="C97" s="36" t="s">
        <v>25</v>
      </c>
      <c r="D97" s="33" t="s">
        <v>139</v>
      </c>
      <c r="E97" s="25">
        <v>0.05</v>
      </c>
      <c r="F97" s="48">
        <f>10.8*1.05</f>
        <v>11.340000000000002</v>
      </c>
      <c r="G97" s="42">
        <v>120</v>
      </c>
      <c r="H97" s="36"/>
      <c r="I97" s="63">
        <f t="shared" si="14"/>
        <v>1360.8000000000002</v>
      </c>
      <c r="J97" s="36"/>
      <c r="K97" s="63">
        <f t="shared" si="15"/>
        <v>0</v>
      </c>
      <c r="L97" s="64">
        <f t="shared" si="13"/>
        <v>1360.8000000000002</v>
      </c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</row>
    <row r="98" spans="1:249" s="7" customFormat="1" ht="36.75" customHeight="1">
      <c r="A98" s="32">
        <v>9</v>
      </c>
      <c r="B98" s="89" t="s">
        <v>142</v>
      </c>
      <c r="C98" s="36" t="s">
        <v>25</v>
      </c>
      <c r="D98" s="40" t="s">
        <v>131</v>
      </c>
      <c r="E98" s="56">
        <v>0.05</v>
      </c>
      <c r="F98" s="35">
        <f>4.32*1.05</f>
        <v>4.5360000000000005</v>
      </c>
      <c r="G98" s="42">
        <v>60</v>
      </c>
      <c r="H98" s="36"/>
      <c r="I98" s="63">
        <f t="shared" si="14"/>
        <v>272.16</v>
      </c>
      <c r="J98" s="36"/>
      <c r="K98" s="63">
        <f t="shared" si="15"/>
        <v>0</v>
      </c>
      <c r="L98" s="64">
        <f t="shared" si="13"/>
        <v>272.16</v>
      </c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</row>
    <row r="99" spans="1:249" s="7" customFormat="1" ht="35.25" customHeight="1">
      <c r="A99" s="32">
        <v>10</v>
      </c>
      <c r="B99" s="89" t="s">
        <v>143</v>
      </c>
      <c r="C99" s="36" t="s">
        <v>25</v>
      </c>
      <c r="D99" s="40" t="s">
        <v>144</v>
      </c>
      <c r="E99" s="25">
        <v>0.05</v>
      </c>
      <c r="F99" s="35">
        <f>23.94*1.05</f>
        <v>25.137000000000004</v>
      </c>
      <c r="G99" s="42">
        <v>60</v>
      </c>
      <c r="H99" s="36"/>
      <c r="I99" s="63">
        <f t="shared" si="14"/>
        <v>1508.2200000000003</v>
      </c>
      <c r="J99" s="36"/>
      <c r="K99" s="63">
        <f t="shared" si="15"/>
        <v>0</v>
      </c>
      <c r="L99" s="64">
        <f t="shared" si="13"/>
        <v>1508.2200000000003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</row>
    <row r="100" spans="1:12" s="16" customFormat="1" ht="12.75">
      <c r="A100" s="32">
        <v>11</v>
      </c>
      <c r="B100" s="89" t="s">
        <v>145</v>
      </c>
      <c r="C100" s="36" t="s">
        <v>25</v>
      </c>
      <c r="D100" s="40" t="s">
        <v>146</v>
      </c>
      <c r="E100" s="25"/>
      <c r="F100" s="48">
        <v>0.8</v>
      </c>
      <c r="G100" s="52">
        <v>200</v>
      </c>
      <c r="H100" s="51"/>
      <c r="I100" s="63">
        <f t="shared" si="14"/>
        <v>160</v>
      </c>
      <c r="J100" s="51"/>
      <c r="K100" s="63">
        <f aca="true" t="shared" si="16" ref="K100:K118">J100*F100</f>
        <v>0</v>
      </c>
      <c r="L100" s="64">
        <f t="shared" si="13"/>
        <v>160</v>
      </c>
    </row>
    <row r="101" spans="1:12" s="16" customFormat="1" ht="12.75">
      <c r="A101" s="32">
        <v>12</v>
      </c>
      <c r="B101" s="89" t="s">
        <v>147</v>
      </c>
      <c r="C101" s="36" t="s">
        <v>67</v>
      </c>
      <c r="D101" s="33" t="s">
        <v>148</v>
      </c>
      <c r="E101" s="25"/>
      <c r="F101" s="48">
        <v>1</v>
      </c>
      <c r="G101" s="42">
        <v>1000</v>
      </c>
      <c r="H101" s="36"/>
      <c r="I101" s="63">
        <f t="shared" si="14"/>
        <v>1000</v>
      </c>
      <c r="J101" s="36"/>
      <c r="K101" s="63">
        <f t="shared" si="16"/>
        <v>0</v>
      </c>
      <c r="L101" s="64">
        <f t="shared" si="13"/>
        <v>1000</v>
      </c>
    </row>
    <row r="102" spans="1:12" s="16" customFormat="1" ht="12.75">
      <c r="A102" s="32">
        <v>13</v>
      </c>
      <c r="B102" s="89" t="s">
        <v>149</v>
      </c>
      <c r="C102" s="36" t="s">
        <v>67</v>
      </c>
      <c r="D102" s="33" t="s">
        <v>150</v>
      </c>
      <c r="E102" s="25"/>
      <c r="F102" s="48">
        <v>1</v>
      </c>
      <c r="G102" s="42">
        <v>400</v>
      </c>
      <c r="H102" s="36"/>
      <c r="I102" s="63">
        <f t="shared" si="14"/>
        <v>400</v>
      </c>
      <c r="J102" s="36"/>
      <c r="K102" s="63">
        <f t="shared" si="16"/>
        <v>0</v>
      </c>
      <c r="L102" s="64">
        <f t="shared" si="13"/>
        <v>400</v>
      </c>
    </row>
    <row r="103" spans="1:12" s="16" customFormat="1" ht="12.75">
      <c r="A103" s="32">
        <v>14</v>
      </c>
      <c r="B103" s="89" t="s">
        <v>151</v>
      </c>
      <c r="C103" s="36" t="s">
        <v>70</v>
      </c>
      <c r="D103" s="33" t="s">
        <v>152</v>
      </c>
      <c r="E103" s="25"/>
      <c r="F103" s="48">
        <v>1</v>
      </c>
      <c r="G103" s="42">
        <v>600</v>
      </c>
      <c r="H103" s="36"/>
      <c r="I103" s="63">
        <f t="shared" si="14"/>
        <v>600</v>
      </c>
      <c r="J103" s="36"/>
      <c r="K103" s="63">
        <f t="shared" si="16"/>
        <v>0</v>
      </c>
      <c r="L103" s="64">
        <f t="shared" si="13"/>
        <v>600</v>
      </c>
    </row>
    <row r="104" spans="1:251" s="11" customFormat="1" ht="15.75" customHeight="1">
      <c r="A104" s="32">
        <v>15</v>
      </c>
      <c r="B104" s="90" t="s">
        <v>153</v>
      </c>
      <c r="C104" s="36" t="s">
        <v>25</v>
      </c>
      <c r="D104" s="40" t="s">
        <v>146</v>
      </c>
      <c r="E104" s="25"/>
      <c r="F104" s="48">
        <v>0.8</v>
      </c>
      <c r="G104" s="52">
        <v>200</v>
      </c>
      <c r="H104" s="51"/>
      <c r="I104" s="63">
        <f t="shared" si="14"/>
        <v>160</v>
      </c>
      <c r="J104" s="51"/>
      <c r="K104" s="63">
        <f t="shared" si="16"/>
        <v>0</v>
      </c>
      <c r="L104" s="64">
        <f aca="true" t="shared" si="17" ref="L104:L118">I104+K104</f>
        <v>160</v>
      </c>
      <c r="M104" s="68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</row>
    <row r="105" spans="1:249" s="7" customFormat="1" ht="36.75" customHeight="1">
      <c r="A105" s="32">
        <v>16</v>
      </c>
      <c r="B105" s="89" t="s">
        <v>154</v>
      </c>
      <c r="C105" s="36" t="s">
        <v>25</v>
      </c>
      <c r="D105" s="40" t="s">
        <v>131</v>
      </c>
      <c r="E105" s="25">
        <v>0.05</v>
      </c>
      <c r="F105" s="35">
        <f>2.88*1.05</f>
        <v>3.024</v>
      </c>
      <c r="G105" s="52">
        <v>350</v>
      </c>
      <c r="H105" s="51"/>
      <c r="I105" s="63">
        <f t="shared" si="14"/>
        <v>1058.4</v>
      </c>
      <c r="J105" s="51"/>
      <c r="K105" s="63">
        <f t="shared" si="16"/>
        <v>0</v>
      </c>
      <c r="L105" s="64">
        <f t="shared" si="17"/>
        <v>1058.4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</row>
    <row r="106" spans="1:249" s="7" customFormat="1" ht="35.25" customHeight="1">
      <c r="A106" s="32">
        <v>17</v>
      </c>
      <c r="B106" s="89" t="s">
        <v>155</v>
      </c>
      <c r="C106" s="36" t="s">
        <v>25</v>
      </c>
      <c r="D106" s="40" t="s">
        <v>144</v>
      </c>
      <c r="E106" s="25">
        <v>0.05</v>
      </c>
      <c r="F106" s="35">
        <f>19.38*1.05</f>
        <v>20.349</v>
      </c>
      <c r="G106" s="42">
        <v>60</v>
      </c>
      <c r="H106" s="36"/>
      <c r="I106" s="63">
        <f t="shared" si="14"/>
        <v>1220.94</v>
      </c>
      <c r="J106" s="36"/>
      <c r="K106" s="63">
        <f t="shared" si="16"/>
        <v>0</v>
      </c>
      <c r="L106" s="64">
        <f t="shared" si="17"/>
        <v>1220.94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</row>
    <row r="107" spans="1:12" s="16" customFormat="1" ht="12.75">
      <c r="A107" s="32">
        <v>18</v>
      </c>
      <c r="B107" s="89" t="s">
        <v>156</v>
      </c>
      <c r="C107" s="36" t="s">
        <v>67</v>
      </c>
      <c r="D107" s="33" t="s">
        <v>148</v>
      </c>
      <c r="E107" s="25"/>
      <c r="F107" s="48">
        <v>1</v>
      </c>
      <c r="G107" s="42">
        <v>1000</v>
      </c>
      <c r="H107" s="36"/>
      <c r="I107" s="63">
        <f t="shared" si="14"/>
        <v>1000</v>
      </c>
      <c r="J107" s="36"/>
      <c r="K107" s="63">
        <f t="shared" si="16"/>
        <v>0</v>
      </c>
      <c r="L107" s="64">
        <f t="shared" si="17"/>
        <v>1000</v>
      </c>
    </row>
    <row r="108" spans="1:12" s="16" customFormat="1" ht="12.75">
      <c r="A108" s="32">
        <v>19</v>
      </c>
      <c r="B108" s="89" t="s">
        <v>157</v>
      </c>
      <c r="C108" s="36" t="s">
        <v>67</v>
      </c>
      <c r="D108" s="33" t="s">
        <v>150</v>
      </c>
      <c r="E108" s="25"/>
      <c r="F108" s="48">
        <v>1</v>
      </c>
      <c r="G108" s="42">
        <v>400</v>
      </c>
      <c r="H108" s="36"/>
      <c r="I108" s="63">
        <f t="shared" si="14"/>
        <v>400</v>
      </c>
      <c r="J108" s="36"/>
      <c r="K108" s="63">
        <f t="shared" si="16"/>
        <v>0</v>
      </c>
      <c r="L108" s="64">
        <f t="shared" si="17"/>
        <v>400</v>
      </c>
    </row>
    <row r="109" spans="1:12" s="16" customFormat="1" ht="12.75">
      <c r="A109" s="32">
        <v>20</v>
      </c>
      <c r="B109" s="89" t="s">
        <v>158</v>
      </c>
      <c r="C109" s="36" t="s">
        <v>70</v>
      </c>
      <c r="D109" s="33" t="s">
        <v>152</v>
      </c>
      <c r="E109" s="25"/>
      <c r="F109" s="48">
        <v>1</v>
      </c>
      <c r="G109" s="42">
        <v>600</v>
      </c>
      <c r="H109" s="36"/>
      <c r="I109" s="63">
        <f t="shared" si="14"/>
        <v>600</v>
      </c>
      <c r="J109" s="36"/>
      <c r="K109" s="63">
        <f t="shared" si="16"/>
        <v>0</v>
      </c>
      <c r="L109" s="64">
        <f t="shared" si="17"/>
        <v>600</v>
      </c>
    </row>
    <row r="110" spans="1:12" s="16" customFormat="1" ht="12.75">
      <c r="A110" s="32">
        <v>21</v>
      </c>
      <c r="B110" s="89" t="s">
        <v>159</v>
      </c>
      <c r="C110" s="36" t="s">
        <v>67</v>
      </c>
      <c r="D110" s="33" t="s">
        <v>160</v>
      </c>
      <c r="E110" s="25"/>
      <c r="F110" s="48">
        <v>1</v>
      </c>
      <c r="G110" s="42">
        <v>2500</v>
      </c>
      <c r="H110" s="36"/>
      <c r="I110" s="63">
        <f t="shared" si="14"/>
        <v>2500</v>
      </c>
      <c r="J110" s="36"/>
      <c r="K110" s="63">
        <f t="shared" si="16"/>
        <v>0</v>
      </c>
      <c r="L110" s="64">
        <f t="shared" si="17"/>
        <v>2500</v>
      </c>
    </row>
    <row r="111" spans="1:12" s="16" customFormat="1" ht="12.75">
      <c r="A111" s="32">
        <v>22</v>
      </c>
      <c r="B111" s="89" t="s">
        <v>161</v>
      </c>
      <c r="C111" s="36" t="s">
        <v>67</v>
      </c>
      <c r="D111" s="33" t="s">
        <v>160</v>
      </c>
      <c r="E111" s="25"/>
      <c r="F111" s="48">
        <v>1</v>
      </c>
      <c r="G111" s="42">
        <v>1200</v>
      </c>
      <c r="H111" s="36"/>
      <c r="I111" s="63">
        <f t="shared" si="14"/>
        <v>1200</v>
      </c>
      <c r="J111" s="36"/>
      <c r="K111" s="63">
        <f t="shared" si="16"/>
        <v>0</v>
      </c>
      <c r="L111" s="64">
        <f t="shared" si="17"/>
        <v>1200</v>
      </c>
    </row>
    <row r="112" spans="1:12" s="16" customFormat="1" ht="12.75">
      <c r="A112" s="32">
        <v>23</v>
      </c>
      <c r="B112" s="89" t="s">
        <v>162</v>
      </c>
      <c r="C112" s="36" t="s">
        <v>67</v>
      </c>
      <c r="D112" s="33" t="s">
        <v>163</v>
      </c>
      <c r="E112" s="25"/>
      <c r="F112" s="48">
        <v>6</v>
      </c>
      <c r="G112" s="42">
        <v>800</v>
      </c>
      <c r="H112" s="36"/>
      <c r="I112" s="63">
        <f t="shared" si="14"/>
        <v>4800</v>
      </c>
      <c r="J112" s="36"/>
      <c r="K112" s="63">
        <f t="shared" si="16"/>
        <v>0</v>
      </c>
      <c r="L112" s="64">
        <f t="shared" si="17"/>
        <v>4800</v>
      </c>
    </row>
    <row r="113" spans="1:12" s="16" customFormat="1" ht="12.75">
      <c r="A113" s="32">
        <v>24</v>
      </c>
      <c r="B113" s="89" t="s">
        <v>164</v>
      </c>
      <c r="C113" s="36" t="s">
        <v>25</v>
      </c>
      <c r="D113" s="33" t="s">
        <v>163</v>
      </c>
      <c r="E113" s="25"/>
      <c r="F113" s="48">
        <v>5.5</v>
      </c>
      <c r="G113" s="42">
        <v>300</v>
      </c>
      <c r="H113" s="36"/>
      <c r="I113" s="63">
        <f t="shared" si="14"/>
        <v>1650</v>
      </c>
      <c r="J113" s="36"/>
      <c r="K113" s="63">
        <f t="shared" si="16"/>
        <v>0</v>
      </c>
      <c r="L113" s="64">
        <f t="shared" si="17"/>
        <v>1650</v>
      </c>
    </row>
    <row r="114" spans="1:12" s="16" customFormat="1" ht="12.75">
      <c r="A114" s="32">
        <v>25</v>
      </c>
      <c r="B114" s="89" t="s">
        <v>165</v>
      </c>
      <c r="C114" s="36" t="s">
        <v>25</v>
      </c>
      <c r="D114" s="33" t="s">
        <v>163</v>
      </c>
      <c r="E114" s="25"/>
      <c r="F114" s="48">
        <v>4.8</v>
      </c>
      <c r="G114" s="42">
        <v>300</v>
      </c>
      <c r="H114" s="36"/>
      <c r="I114" s="63">
        <f t="shared" si="14"/>
        <v>1440</v>
      </c>
      <c r="J114" s="36"/>
      <c r="K114" s="63">
        <f t="shared" si="16"/>
        <v>0</v>
      </c>
      <c r="L114" s="64">
        <f t="shared" si="17"/>
        <v>1440</v>
      </c>
    </row>
    <row r="115" spans="1:12" s="16" customFormat="1" ht="12.75">
      <c r="A115" s="32">
        <v>26</v>
      </c>
      <c r="B115" s="89" t="s">
        <v>166</v>
      </c>
      <c r="C115" s="36" t="s">
        <v>67</v>
      </c>
      <c r="D115" s="33" t="s">
        <v>163</v>
      </c>
      <c r="E115" s="25"/>
      <c r="F115" s="48">
        <v>2</v>
      </c>
      <c r="G115" s="42">
        <v>500</v>
      </c>
      <c r="H115" s="36"/>
      <c r="I115" s="63">
        <f t="shared" si="14"/>
        <v>1000</v>
      </c>
      <c r="J115" s="36"/>
      <c r="K115" s="63">
        <f t="shared" si="16"/>
        <v>0</v>
      </c>
      <c r="L115" s="64">
        <f t="shared" si="17"/>
        <v>1000</v>
      </c>
    </row>
    <row r="116" spans="1:12" s="16" customFormat="1" ht="12.75">
      <c r="A116" s="32">
        <v>27</v>
      </c>
      <c r="B116" s="89" t="s">
        <v>167</v>
      </c>
      <c r="C116" s="36" t="s">
        <v>100</v>
      </c>
      <c r="D116" s="33" t="s">
        <v>168</v>
      </c>
      <c r="E116" s="25"/>
      <c r="F116" s="48">
        <v>1</v>
      </c>
      <c r="G116" s="42">
        <v>180</v>
      </c>
      <c r="H116" s="36"/>
      <c r="I116" s="63">
        <f t="shared" si="14"/>
        <v>180</v>
      </c>
      <c r="J116" s="36"/>
      <c r="K116" s="63">
        <f t="shared" si="16"/>
        <v>0</v>
      </c>
      <c r="L116" s="64">
        <f t="shared" si="17"/>
        <v>180</v>
      </c>
    </row>
    <row r="117" spans="1:12" s="16" customFormat="1" ht="12.75">
      <c r="A117" s="32">
        <v>28</v>
      </c>
      <c r="B117" s="89" t="s">
        <v>169</v>
      </c>
      <c r="C117" s="36" t="s">
        <v>100</v>
      </c>
      <c r="D117" s="33" t="s">
        <v>170</v>
      </c>
      <c r="E117" s="25"/>
      <c r="F117" s="48">
        <v>2</v>
      </c>
      <c r="G117" s="42">
        <v>400</v>
      </c>
      <c r="H117" s="36"/>
      <c r="I117" s="63">
        <f t="shared" si="14"/>
        <v>800</v>
      </c>
      <c r="J117" s="36"/>
      <c r="K117" s="63">
        <f t="shared" si="16"/>
        <v>0</v>
      </c>
      <c r="L117" s="64">
        <f t="shared" si="17"/>
        <v>800</v>
      </c>
    </row>
    <row r="118" spans="1:12" s="16" customFormat="1" ht="12.75">
      <c r="A118" s="32">
        <v>29</v>
      </c>
      <c r="B118" s="89" t="s">
        <v>171</v>
      </c>
      <c r="C118" s="36" t="s">
        <v>46</v>
      </c>
      <c r="D118" s="33" t="s">
        <v>172</v>
      </c>
      <c r="E118" s="25"/>
      <c r="F118" s="48">
        <v>5</v>
      </c>
      <c r="G118" s="42">
        <v>300</v>
      </c>
      <c r="H118" s="36"/>
      <c r="I118" s="63">
        <f t="shared" si="14"/>
        <v>1500</v>
      </c>
      <c r="J118" s="36"/>
      <c r="K118" s="63">
        <f t="shared" si="16"/>
        <v>0</v>
      </c>
      <c r="L118" s="64">
        <f t="shared" si="17"/>
        <v>1500</v>
      </c>
    </row>
    <row r="119" spans="1:28" ht="12.75">
      <c r="A119" s="91" t="s">
        <v>173</v>
      </c>
      <c r="B119" s="91"/>
      <c r="C119" s="36"/>
      <c r="D119" s="36"/>
      <c r="E119" s="25"/>
      <c r="F119" s="48"/>
      <c r="G119" s="36"/>
      <c r="H119" s="92"/>
      <c r="I119" s="99">
        <f>SUM(I90:I118)</f>
        <v>46234.831999999995</v>
      </c>
      <c r="J119" s="92"/>
      <c r="K119" s="92"/>
      <c r="L119" s="99">
        <f>SUM(L89:L118)</f>
        <v>46234.831999999995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12" s="9" customFormat="1" ht="12.75">
      <c r="A120" s="27" t="s">
        <v>174</v>
      </c>
      <c r="B120" s="91" t="s">
        <v>175</v>
      </c>
      <c r="C120" s="27" t="s">
        <v>176</v>
      </c>
      <c r="D120" s="27"/>
      <c r="E120" s="27"/>
      <c r="F120" s="27"/>
      <c r="G120" s="27"/>
      <c r="H120" s="27"/>
      <c r="I120" s="92">
        <f>I88+L119</f>
        <v>79998.91159999999</v>
      </c>
      <c r="J120" s="92"/>
      <c r="K120" s="92"/>
      <c r="L120" s="92"/>
    </row>
    <row r="121" spans="1:251" s="9" customFormat="1" ht="12.75">
      <c r="A121" s="27" t="s">
        <v>177</v>
      </c>
      <c r="B121" s="91" t="s">
        <v>178</v>
      </c>
      <c r="C121" s="27" t="s">
        <v>179</v>
      </c>
      <c r="D121" s="27"/>
      <c r="E121" s="27"/>
      <c r="F121" s="27"/>
      <c r="G121" s="27"/>
      <c r="H121" s="27"/>
      <c r="I121" s="92"/>
      <c r="J121" s="92"/>
      <c r="K121" s="92"/>
      <c r="L121" s="92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</row>
    <row r="122" spans="1:12" ht="12.75">
      <c r="A122" s="27" t="s">
        <v>180</v>
      </c>
      <c r="B122" s="91" t="s">
        <v>181</v>
      </c>
      <c r="C122" s="27" t="s">
        <v>182</v>
      </c>
      <c r="D122" s="27"/>
      <c r="E122" s="27"/>
      <c r="F122" s="27"/>
      <c r="G122" s="27"/>
      <c r="H122" s="27"/>
      <c r="I122" s="92">
        <f>K88</f>
        <v>16866.55312</v>
      </c>
      <c r="J122" s="92"/>
      <c r="K122" s="92"/>
      <c r="L122" s="27"/>
    </row>
    <row r="123" spans="1:12" ht="12.75">
      <c r="A123" s="27" t="s">
        <v>183</v>
      </c>
      <c r="B123" s="91" t="s">
        <v>184</v>
      </c>
      <c r="C123" s="93"/>
      <c r="D123" s="94"/>
      <c r="E123" s="94"/>
      <c r="F123" s="94"/>
      <c r="G123" s="94"/>
      <c r="H123" s="94"/>
      <c r="I123" s="92">
        <v>2700</v>
      </c>
      <c r="J123" s="92"/>
      <c r="K123" s="92"/>
      <c r="L123" s="27"/>
    </row>
    <row r="124" spans="1:12" ht="12.75">
      <c r="A124" s="27" t="s">
        <v>185</v>
      </c>
      <c r="B124" s="91" t="s">
        <v>21</v>
      </c>
      <c r="C124" s="27" t="s">
        <v>186</v>
      </c>
      <c r="D124" s="27"/>
      <c r="E124" s="27"/>
      <c r="F124" s="27"/>
      <c r="G124" s="27"/>
      <c r="H124" s="27"/>
      <c r="I124" s="92">
        <f>SUM(I120:K123)</f>
        <v>99565.46471999999</v>
      </c>
      <c r="J124" s="92"/>
      <c r="K124" s="92"/>
      <c r="L124" s="27"/>
    </row>
    <row r="125" spans="1:12" ht="12.75">
      <c r="A125" s="27" t="s">
        <v>187</v>
      </c>
      <c r="B125" s="91" t="s">
        <v>188</v>
      </c>
      <c r="C125" s="27"/>
      <c r="D125" s="27"/>
      <c r="E125" s="27"/>
      <c r="F125" s="27"/>
      <c r="G125" s="27"/>
      <c r="H125" s="27"/>
      <c r="I125" s="92"/>
      <c r="J125" s="92"/>
      <c r="K125" s="92"/>
      <c r="L125" s="27"/>
    </row>
    <row r="126" spans="1:12" ht="12.75" customHeight="1">
      <c r="A126" s="27" t="s">
        <v>189</v>
      </c>
      <c r="B126" s="91" t="s">
        <v>190</v>
      </c>
      <c r="C126" s="27" t="s">
        <v>191</v>
      </c>
      <c r="D126" s="27"/>
      <c r="E126" s="27"/>
      <c r="F126" s="27"/>
      <c r="G126" s="27"/>
      <c r="H126" s="27"/>
      <c r="I126" s="100">
        <f>SUM(I124,I125)</f>
        <v>99565.46471999999</v>
      </c>
      <c r="J126" s="100"/>
      <c r="K126" s="100"/>
      <c r="L126" s="92"/>
    </row>
  </sheetData>
  <sheetProtection/>
  <mergeCells count="43">
    <mergeCell ref="B1:L1"/>
    <mergeCell ref="B2:L2"/>
    <mergeCell ref="B3:L3"/>
    <mergeCell ref="B4:L4"/>
    <mergeCell ref="A5:L5"/>
    <mergeCell ref="A6:L6"/>
    <mergeCell ref="A7:E7"/>
    <mergeCell ref="F7:J7"/>
    <mergeCell ref="K7:L7"/>
    <mergeCell ref="G8:I8"/>
    <mergeCell ref="J8:K8"/>
    <mergeCell ref="A10:B10"/>
    <mergeCell ref="A16:B16"/>
    <mergeCell ref="A24:B24"/>
    <mergeCell ref="A29:B29"/>
    <mergeCell ref="A34:B34"/>
    <mergeCell ref="A37:B37"/>
    <mergeCell ref="A49:B49"/>
    <mergeCell ref="A61:B61"/>
    <mergeCell ref="A67:C67"/>
    <mergeCell ref="A88:B88"/>
    <mergeCell ref="A119:B119"/>
    <mergeCell ref="C120:H120"/>
    <mergeCell ref="I120:K120"/>
    <mergeCell ref="C121:H121"/>
    <mergeCell ref="I121:K121"/>
    <mergeCell ref="C122:H122"/>
    <mergeCell ref="I122:K122"/>
    <mergeCell ref="C123:H123"/>
    <mergeCell ref="I123:K123"/>
    <mergeCell ref="C124:H124"/>
    <mergeCell ref="I124:K124"/>
    <mergeCell ref="C125:H125"/>
    <mergeCell ref="I125:K125"/>
    <mergeCell ref="C126:H126"/>
    <mergeCell ref="I126:K126"/>
    <mergeCell ref="A8:A9"/>
    <mergeCell ref="B8:B9"/>
    <mergeCell ref="C8:C9"/>
    <mergeCell ref="D75:D76"/>
    <mergeCell ref="E8:E9"/>
    <mergeCell ref="F8:F9"/>
    <mergeCell ref="L8:L9"/>
  </mergeCells>
  <printOptions/>
  <pageMargins left="0.5111111111111111" right="0.5111111111111111" top="0.5111111111111111" bottom="0.51111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2012-10-10T04:15:50Z</cp:lastPrinted>
  <dcterms:created xsi:type="dcterms:W3CDTF">1996-12-17T01:32:42Z</dcterms:created>
  <dcterms:modified xsi:type="dcterms:W3CDTF">2015-06-14T14:56:40Z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